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medina\Documents\CONTRALORIA\Estadisticas Fiscales 2015\2015\trimestres\Septiembre\"/>
    </mc:Choice>
  </mc:AlternateContent>
  <bookViews>
    <workbookView xWindow="-15" yWindow="-15" windowWidth="19170" windowHeight="6360" firstSheet="1" activeTab="1"/>
  </bookViews>
  <sheets>
    <sheet name="inversion" sheetId="5" state="hidden" r:id="rId1"/>
    <sheet name="sectores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Titles" localSheetId="0">inversion!$A:$A,inversion!$1:$4</definedName>
  </definedNames>
  <calcPr calcId="152511"/>
</workbook>
</file>

<file path=xl/calcChain.xml><?xml version="1.0" encoding="utf-8"?>
<calcChain xmlns="http://schemas.openxmlformats.org/spreadsheetml/2006/main">
  <c r="AQ14" i="10" l="1"/>
  <c r="AO14" i="10"/>
  <c r="AM14" i="10"/>
  <c r="AJ14" i="10"/>
  <c r="AG14" i="10"/>
  <c r="AC14" i="10"/>
  <c r="AA38" i="10"/>
  <c r="AA57" i="10"/>
  <c r="Z38" i="10"/>
  <c r="Y38" i="10"/>
  <c r="W38" i="10"/>
  <c r="U38" i="10"/>
  <c r="S38" i="10"/>
  <c r="Q38" i="10"/>
  <c r="O38" i="10"/>
  <c r="M38" i="10"/>
  <c r="K38" i="10"/>
  <c r="K57" i="10"/>
  <c r="I53" i="10"/>
  <c r="I57" i="10"/>
  <c r="I65" i="10"/>
  <c r="G65" i="10"/>
  <c r="G72" i="10"/>
  <c r="E72" i="10"/>
  <c r="E65" i="10"/>
  <c r="E57" i="10"/>
  <c r="E53" i="10"/>
  <c r="C53" i="10"/>
  <c r="C57" i="10"/>
  <c r="C65" i="10"/>
  <c r="C67" i="10"/>
  <c r="C72" i="10"/>
  <c r="E71" i="10"/>
  <c r="AP71" i="10"/>
  <c r="AI66" i="10"/>
  <c r="AI65" i="10" s="1"/>
  <c r="B66" i="10" l="1"/>
  <c r="B65" i="10" l="1"/>
  <c r="AK69" i="10" l="1"/>
  <c r="AK68" i="10"/>
  <c r="AK54" i="10"/>
  <c r="AK50" i="10"/>
  <c r="AK49" i="10"/>
  <c r="AK48" i="10"/>
  <c r="AK46" i="10"/>
  <c r="AK43" i="10"/>
  <c r="AK40" i="10"/>
  <c r="AK39" i="10"/>
  <c r="AK35" i="10"/>
  <c r="AK31" i="10"/>
  <c r="AK26" i="10"/>
  <c r="AK25" i="10"/>
  <c r="AK24" i="10" s="1"/>
  <c r="AK23" i="10"/>
  <c r="AK22" i="10" s="1"/>
  <c r="AK20" i="10"/>
  <c r="AK19" i="10"/>
  <c r="AK10" i="10"/>
  <c r="AK7" i="10"/>
  <c r="AK6" i="10"/>
  <c r="AK5" i="10" l="1"/>
  <c r="AK33" i="10"/>
  <c r="AK9" i="10"/>
  <c r="AK51" i="10"/>
  <c r="AK52" i="10"/>
  <c r="AK61" i="10"/>
  <c r="AK71" i="10"/>
  <c r="AK58" i="10"/>
  <c r="AK18" i="10"/>
  <c r="AK44" i="10"/>
  <c r="AK42" i="10" s="1"/>
  <c r="AK29" i="10"/>
  <c r="AK12" i="10"/>
  <c r="AK21" i="10"/>
  <c r="AK36" i="10"/>
  <c r="AK30" i="10"/>
  <c r="AK13" i="10"/>
  <c r="AK15" i="10"/>
  <c r="AK17" i="10"/>
  <c r="AK27" i="10"/>
  <c r="AK70" i="10"/>
  <c r="AK67" i="10" s="1"/>
  <c r="AK62" i="10"/>
  <c r="AK63" i="10"/>
  <c r="AK59" i="10"/>
  <c r="AK56" i="10"/>
  <c r="AK66" i="10"/>
  <c r="AK65" i="10" s="1"/>
  <c r="AK16" i="10"/>
  <c r="AK11" i="10"/>
  <c r="AK60" i="10"/>
  <c r="AK37" i="10"/>
  <c r="AK55" i="10"/>
  <c r="AK32" i="10"/>
  <c r="AK47" i="10"/>
  <c r="AK45" i="10" s="1"/>
  <c r="AK64" i="10"/>
  <c r="AK53" i="10" l="1"/>
  <c r="AK34" i="10"/>
  <c r="AK41" i="10"/>
  <c r="AK38" i="10" s="1"/>
  <c r="AK8" i="10"/>
  <c r="AK28" i="10"/>
  <c r="AK57" i="10"/>
  <c r="AK72" i="10" l="1"/>
  <c r="A71" i="10"/>
  <c r="J71" i="10"/>
  <c r="L71" i="10"/>
  <c r="N71" i="10"/>
  <c r="P71" i="10"/>
  <c r="R71" i="10"/>
  <c r="T71" i="10"/>
  <c r="V71" i="10"/>
  <c r="X71" i="10"/>
  <c r="Z71" i="10"/>
  <c r="AB71" i="10"/>
  <c r="AD71" i="10"/>
  <c r="AF71" i="10"/>
  <c r="A69" i="10"/>
  <c r="B69" i="10"/>
  <c r="D69" i="10"/>
  <c r="F69" i="10"/>
  <c r="H69" i="10"/>
  <c r="J69" i="10"/>
  <c r="L69" i="10"/>
  <c r="N69" i="10"/>
  <c r="P69" i="10"/>
  <c r="R69" i="10"/>
  <c r="T69" i="10"/>
  <c r="V69" i="10"/>
  <c r="X69" i="10"/>
  <c r="Z69" i="10"/>
  <c r="AB69" i="10"/>
  <c r="AD69" i="10"/>
  <c r="AF69" i="10"/>
  <c r="AI69" i="10"/>
  <c r="AL69" i="10"/>
  <c r="AN69" i="10"/>
  <c r="AP69" i="10"/>
  <c r="A70" i="10"/>
  <c r="B70" i="10"/>
  <c r="D70" i="10"/>
  <c r="F70" i="10"/>
  <c r="H70" i="10"/>
  <c r="J70" i="10"/>
  <c r="L70" i="10"/>
  <c r="N70" i="10"/>
  <c r="P70" i="10"/>
  <c r="Q70" i="10" s="1"/>
  <c r="R70" i="10"/>
  <c r="T70" i="10"/>
  <c r="V70" i="10"/>
  <c r="X70" i="10"/>
  <c r="Z70" i="10"/>
  <c r="AB70" i="10"/>
  <c r="AD70" i="10"/>
  <c r="AF70" i="10"/>
  <c r="AI70" i="10"/>
  <c r="AL70" i="10"/>
  <c r="AN70" i="10"/>
  <c r="AP70" i="10"/>
  <c r="AP68" i="10"/>
  <c r="AN68" i="10"/>
  <c r="AL68" i="10"/>
  <c r="AI68" i="10"/>
  <c r="AI67" i="10" s="1"/>
  <c r="AF68" i="10"/>
  <c r="AD68" i="10"/>
  <c r="AB68" i="10"/>
  <c r="Z68" i="10"/>
  <c r="X68" i="10"/>
  <c r="V68" i="10"/>
  <c r="T68" i="10"/>
  <c r="R68" i="10"/>
  <c r="P68" i="10"/>
  <c r="N68" i="10"/>
  <c r="L68" i="10"/>
  <c r="J68" i="10"/>
  <c r="H68" i="10"/>
  <c r="F68" i="10"/>
  <c r="D68" i="10"/>
  <c r="B68" i="10"/>
  <c r="A68" i="10"/>
  <c r="AP66" i="10"/>
  <c r="AP65" i="10" s="1"/>
  <c r="AN66" i="10"/>
  <c r="AN65" i="10" s="1"/>
  <c r="AL66" i="10"/>
  <c r="AL65" i="10" s="1"/>
  <c r="AF66" i="10"/>
  <c r="AF65" i="10" s="1"/>
  <c r="AD66" i="10"/>
  <c r="AD65" i="10" s="1"/>
  <c r="AB66" i="10"/>
  <c r="AB65" i="10" s="1"/>
  <c r="Z66" i="10"/>
  <c r="Z65" i="10" s="1"/>
  <c r="X66" i="10"/>
  <c r="X65" i="10" s="1"/>
  <c r="V66" i="10"/>
  <c r="V65" i="10" s="1"/>
  <c r="T66" i="10"/>
  <c r="T65" i="10" s="1"/>
  <c r="R66" i="10"/>
  <c r="R65" i="10" s="1"/>
  <c r="P66" i="10"/>
  <c r="P65" i="10" s="1"/>
  <c r="N66" i="10"/>
  <c r="N65" i="10" s="1"/>
  <c r="L66" i="10"/>
  <c r="L65" i="10" s="1"/>
  <c r="J66" i="10"/>
  <c r="H66" i="10"/>
  <c r="H65" i="10" s="1"/>
  <c r="F66" i="10"/>
  <c r="F65" i="10" s="1"/>
  <c r="D66" i="10"/>
  <c r="D65" i="10" s="1"/>
  <c r="A66" i="10"/>
  <c r="A59" i="10"/>
  <c r="D59" i="10"/>
  <c r="F59" i="10"/>
  <c r="H59" i="10"/>
  <c r="J59" i="10"/>
  <c r="L59" i="10"/>
  <c r="N59" i="10"/>
  <c r="P59" i="10"/>
  <c r="R59" i="10"/>
  <c r="T59" i="10"/>
  <c r="V59" i="10"/>
  <c r="X59" i="10"/>
  <c r="Z59" i="10"/>
  <c r="AB59" i="10"/>
  <c r="AD59" i="10"/>
  <c r="AF59" i="10"/>
  <c r="AI59" i="10"/>
  <c r="AH59" i="10" s="1"/>
  <c r="AL59" i="10"/>
  <c r="AN59" i="10"/>
  <c r="AP59" i="10"/>
  <c r="A60" i="10"/>
  <c r="B60" i="10"/>
  <c r="D60" i="10"/>
  <c r="F60" i="10"/>
  <c r="H60" i="10"/>
  <c r="J60" i="10"/>
  <c r="L60" i="10"/>
  <c r="N60" i="10"/>
  <c r="P60" i="10"/>
  <c r="R60" i="10"/>
  <c r="T60" i="10"/>
  <c r="V60" i="10"/>
  <c r="X60" i="10"/>
  <c r="Z60" i="10"/>
  <c r="AB60" i="10"/>
  <c r="AD60" i="10"/>
  <c r="AF60" i="10"/>
  <c r="AI60" i="10"/>
  <c r="AH60" i="10" s="1"/>
  <c r="AL60" i="10"/>
  <c r="AN60" i="10"/>
  <c r="AP60" i="10"/>
  <c r="A61" i="10"/>
  <c r="D61" i="10"/>
  <c r="F61" i="10"/>
  <c r="H61" i="10"/>
  <c r="L61" i="10"/>
  <c r="N61" i="10"/>
  <c r="P61" i="10"/>
  <c r="R61" i="10"/>
  <c r="T61" i="10"/>
  <c r="V61" i="10"/>
  <c r="X61" i="10"/>
  <c r="Z61" i="10"/>
  <c r="AB61" i="10"/>
  <c r="AD61" i="10"/>
  <c r="AF61" i="10"/>
  <c r="AI61" i="10"/>
  <c r="AH61" i="10" s="1"/>
  <c r="AL61" i="10"/>
  <c r="AN61" i="10"/>
  <c r="AP61" i="10"/>
  <c r="A62" i="10"/>
  <c r="D62" i="10"/>
  <c r="E62" i="10" s="1"/>
  <c r="F62" i="10"/>
  <c r="H62" i="10"/>
  <c r="L62" i="10"/>
  <c r="N62" i="10"/>
  <c r="P62" i="10"/>
  <c r="R62" i="10"/>
  <c r="T62" i="10"/>
  <c r="V62" i="10"/>
  <c r="X62" i="10"/>
  <c r="Z62" i="10"/>
  <c r="AB62" i="10"/>
  <c r="AD62" i="10"/>
  <c r="AF62" i="10"/>
  <c r="AI62" i="10"/>
  <c r="AH62" i="10" s="1"/>
  <c r="AL62" i="10"/>
  <c r="AN62" i="10"/>
  <c r="AP62" i="10"/>
  <c r="A63" i="10"/>
  <c r="B63" i="10"/>
  <c r="D63" i="10"/>
  <c r="F63" i="10"/>
  <c r="H63" i="10"/>
  <c r="J63" i="10"/>
  <c r="L63" i="10"/>
  <c r="N63" i="10"/>
  <c r="P63" i="10"/>
  <c r="R63" i="10"/>
  <c r="T63" i="10"/>
  <c r="V63" i="10"/>
  <c r="X63" i="10"/>
  <c r="Z63" i="10"/>
  <c r="AB63" i="10"/>
  <c r="AD63" i="10"/>
  <c r="AF63" i="10"/>
  <c r="AI63" i="10"/>
  <c r="AL63" i="10"/>
  <c r="AN63" i="10"/>
  <c r="AP63" i="10"/>
  <c r="A64" i="10"/>
  <c r="B64" i="10"/>
  <c r="D64" i="10"/>
  <c r="F64" i="10"/>
  <c r="H64" i="10"/>
  <c r="J64" i="10"/>
  <c r="L64" i="10"/>
  <c r="N64" i="10"/>
  <c r="P64" i="10"/>
  <c r="R64" i="10"/>
  <c r="T64" i="10"/>
  <c r="V64" i="10"/>
  <c r="X64" i="10"/>
  <c r="Z64" i="10"/>
  <c r="AB64" i="10"/>
  <c r="AD64" i="10"/>
  <c r="AF64" i="10"/>
  <c r="AI64" i="10"/>
  <c r="AL64" i="10"/>
  <c r="AN64" i="10"/>
  <c r="AP64" i="10"/>
  <c r="AP58" i="10"/>
  <c r="AN58" i="10"/>
  <c r="AL58" i="10"/>
  <c r="AI58" i="10"/>
  <c r="AF58" i="10"/>
  <c r="AD58" i="10"/>
  <c r="AB58" i="10"/>
  <c r="Z58" i="10"/>
  <c r="X58" i="10"/>
  <c r="V58" i="10"/>
  <c r="T58" i="10"/>
  <c r="R58" i="10"/>
  <c r="P58" i="10"/>
  <c r="N58" i="10"/>
  <c r="L58" i="10"/>
  <c r="J58" i="10"/>
  <c r="H58" i="10"/>
  <c r="F58" i="10"/>
  <c r="D58" i="10"/>
  <c r="B58" i="10"/>
  <c r="A58" i="10"/>
  <c r="A55" i="10"/>
  <c r="B55" i="10"/>
  <c r="D55" i="10"/>
  <c r="F55" i="10"/>
  <c r="H55" i="10"/>
  <c r="J55" i="10"/>
  <c r="L55" i="10"/>
  <c r="N55" i="10"/>
  <c r="P55" i="10"/>
  <c r="R55" i="10"/>
  <c r="T55" i="10"/>
  <c r="V55" i="10"/>
  <c r="X55" i="10"/>
  <c r="Z55" i="10"/>
  <c r="AB55" i="10"/>
  <c r="AD55" i="10"/>
  <c r="AF55" i="10"/>
  <c r="AI55" i="10"/>
  <c r="AL55" i="10"/>
  <c r="AN55" i="10"/>
  <c r="AP55" i="10"/>
  <c r="A56" i="10"/>
  <c r="B56" i="10"/>
  <c r="D56" i="10"/>
  <c r="F56" i="10"/>
  <c r="H56" i="10"/>
  <c r="J56" i="10"/>
  <c r="L56" i="10"/>
  <c r="N56" i="10"/>
  <c r="P56" i="10"/>
  <c r="R56" i="10"/>
  <c r="T56" i="10"/>
  <c r="V56" i="10"/>
  <c r="X56" i="10"/>
  <c r="Z56" i="10"/>
  <c r="AB56" i="10"/>
  <c r="AD56" i="10"/>
  <c r="AF56" i="10"/>
  <c r="AI56" i="10"/>
  <c r="AL56" i="10"/>
  <c r="AN56" i="10"/>
  <c r="AP56" i="10"/>
  <c r="AP54" i="10"/>
  <c r="AN54" i="10"/>
  <c r="AL54" i="10"/>
  <c r="AI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B54" i="10"/>
  <c r="A54" i="10"/>
  <c r="A49" i="10"/>
  <c r="B49" i="10"/>
  <c r="D49" i="10"/>
  <c r="F49" i="10"/>
  <c r="H49" i="10"/>
  <c r="J49" i="10"/>
  <c r="L49" i="10"/>
  <c r="N49" i="10"/>
  <c r="P49" i="10"/>
  <c r="R49" i="10"/>
  <c r="T49" i="10"/>
  <c r="V49" i="10"/>
  <c r="X49" i="10"/>
  <c r="Z49" i="10"/>
  <c r="AB49" i="10"/>
  <c r="AD49" i="10"/>
  <c r="AF49" i="10"/>
  <c r="AI49" i="10"/>
  <c r="AL49" i="10"/>
  <c r="AN49" i="10"/>
  <c r="AP49" i="10"/>
  <c r="A50" i="10"/>
  <c r="B50" i="10"/>
  <c r="D50" i="10"/>
  <c r="F50" i="10"/>
  <c r="H50" i="10"/>
  <c r="J50" i="10"/>
  <c r="L50" i="10"/>
  <c r="N50" i="10"/>
  <c r="P50" i="10"/>
  <c r="R50" i="10"/>
  <c r="T50" i="10"/>
  <c r="V50" i="10"/>
  <c r="X50" i="10"/>
  <c r="Z50" i="10"/>
  <c r="AB50" i="10"/>
  <c r="AD50" i="10"/>
  <c r="AF50" i="10"/>
  <c r="AI50" i="10"/>
  <c r="AL50" i="10"/>
  <c r="AN50" i="10"/>
  <c r="AP50" i="10"/>
  <c r="A51" i="10"/>
  <c r="B51" i="10"/>
  <c r="D51" i="10"/>
  <c r="F51" i="10"/>
  <c r="H51" i="10"/>
  <c r="J51" i="10"/>
  <c r="L51" i="10"/>
  <c r="N51" i="10"/>
  <c r="P51" i="10"/>
  <c r="R51" i="10"/>
  <c r="T51" i="10"/>
  <c r="V51" i="10"/>
  <c r="X51" i="10"/>
  <c r="Z51" i="10"/>
  <c r="AB51" i="10"/>
  <c r="AD51" i="10"/>
  <c r="AF51" i="10"/>
  <c r="AI51" i="10"/>
  <c r="AL51" i="10"/>
  <c r="AN51" i="10"/>
  <c r="AP51" i="10"/>
  <c r="A52" i="10"/>
  <c r="B52" i="10"/>
  <c r="D52" i="10"/>
  <c r="F52" i="10"/>
  <c r="H52" i="10"/>
  <c r="J52" i="10"/>
  <c r="L52" i="10"/>
  <c r="N52" i="10"/>
  <c r="P52" i="10"/>
  <c r="R52" i="10"/>
  <c r="T52" i="10"/>
  <c r="V52" i="10"/>
  <c r="X52" i="10"/>
  <c r="Z52" i="10"/>
  <c r="AB52" i="10"/>
  <c r="AD52" i="10"/>
  <c r="AF52" i="10"/>
  <c r="AI52" i="10"/>
  <c r="AL52" i="10"/>
  <c r="AN52" i="10"/>
  <c r="AP52" i="10"/>
  <c r="AP48" i="10"/>
  <c r="AN48" i="10"/>
  <c r="AL48" i="10"/>
  <c r="AI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B48" i="10"/>
  <c r="A48" i="10"/>
  <c r="A47" i="10"/>
  <c r="D47" i="10"/>
  <c r="F47" i="10"/>
  <c r="H47" i="10"/>
  <c r="L47" i="10"/>
  <c r="N47" i="10"/>
  <c r="P47" i="10"/>
  <c r="Q47" i="10" s="1"/>
  <c r="R47" i="10"/>
  <c r="T47" i="10"/>
  <c r="V47" i="10"/>
  <c r="X47" i="10"/>
  <c r="Z47" i="10"/>
  <c r="AB47" i="10"/>
  <c r="AD47" i="10"/>
  <c r="AF47" i="10"/>
  <c r="AI47" i="10"/>
  <c r="AH47" i="10" s="1"/>
  <c r="AL47" i="10"/>
  <c r="AN47" i="10"/>
  <c r="AP47" i="10"/>
  <c r="AP46" i="10"/>
  <c r="AN46" i="10"/>
  <c r="AL46" i="10"/>
  <c r="AI46" i="10"/>
  <c r="AF46" i="10"/>
  <c r="AD46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D46" i="10"/>
  <c r="B46" i="10"/>
  <c r="A46" i="10"/>
  <c r="A44" i="10"/>
  <c r="B44" i="10"/>
  <c r="D44" i="10"/>
  <c r="F44" i="10"/>
  <c r="H44" i="10"/>
  <c r="J44" i="10"/>
  <c r="L44" i="10"/>
  <c r="N44" i="10"/>
  <c r="P44" i="10"/>
  <c r="R44" i="10"/>
  <c r="T44" i="10"/>
  <c r="V44" i="10"/>
  <c r="X44" i="10"/>
  <c r="Z44" i="10"/>
  <c r="AB44" i="10"/>
  <c r="AD44" i="10"/>
  <c r="AF44" i="10"/>
  <c r="AI44" i="10"/>
  <c r="AL44" i="10"/>
  <c r="AN44" i="10"/>
  <c r="AP44" i="10"/>
  <c r="AP43" i="10"/>
  <c r="AN43" i="10"/>
  <c r="AL43" i="10"/>
  <c r="AI43" i="10"/>
  <c r="AI42" i="10" s="1"/>
  <c r="AF43" i="10"/>
  <c r="AD43" i="10"/>
  <c r="AB43" i="10"/>
  <c r="Z43" i="10"/>
  <c r="X43" i="10"/>
  <c r="V43" i="10"/>
  <c r="T43" i="10"/>
  <c r="R43" i="10"/>
  <c r="P43" i="10"/>
  <c r="N43" i="10"/>
  <c r="L43" i="10"/>
  <c r="J43" i="10"/>
  <c r="J42" i="10" s="1"/>
  <c r="H43" i="10"/>
  <c r="F43" i="10"/>
  <c r="D43" i="10"/>
  <c r="B43" i="10"/>
  <c r="A43" i="10"/>
  <c r="AF41" i="10"/>
  <c r="AD41" i="10"/>
  <c r="AB41" i="10"/>
  <c r="X41" i="10"/>
  <c r="V41" i="10"/>
  <c r="T41" i="10"/>
  <c r="R41" i="10"/>
  <c r="P41" i="10"/>
  <c r="N41" i="10"/>
  <c r="L41" i="10"/>
  <c r="H41" i="10"/>
  <c r="F41" i="10"/>
  <c r="D41" i="10"/>
  <c r="A40" i="10"/>
  <c r="B40" i="10"/>
  <c r="D40" i="10"/>
  <c r="F40" i="10"/>
  <c r="H40" i="10"/>
  <c r="J40" i="10"/>
  <c r="L40" i="10"/>
  <c r="N40" i="10"/>
  <c r="P40" i="10"/>
  <c r="R40" i="10"/>
  <c r="T40" i="10"/>
  <c r="V40" i="10"/>
  <c r="X40" i="10"/>
  <c r="Z40" i="10"/>
  <c r="AB40" i="10"/>
  <c r="AD40" i="10"/>
  <c r="AF40" i="10"/>
  <c r="AI40" i="10"/>
  <c r="AL40" i="10"/>
  <c r="AN40" i="10"/>
  <c r="AP40" i="10"/>
  <c r="AP39" i="10"/>
  <c r="AN39" i="10"/>
  <c r="AL39" i="10"/>
  <c r="AI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B39" i="10"/>
  <c r="A39" i="10"/>
  <c r="A36" i="10"/>
  <c r="B36" i="10"/>
  <c r="D36" i="10"/>
  <c r="F36" i="10"/>
  <c r="H36" i="10"/>
  <c r="J36" i="10"/>
  <c r="L36" i="10"/>
  <c r="N36" i="10"/>
  <c r="P36" i="10"/>
  <c r="R36" i="10"/>
  <c r="T36" i="10"/>
  <c r="V36" i="10"/>
  <c r="X36" i="10"/>
  <c r="Z36" i="10"/>
  <c r="AB36" i="10"/>
  <c r="AD36" i="10"/>
  <c r="AF36" i="10"/>
  <c r="AI36" i="10"/>
  <c r="AL36" i="10"/>
  <c r="AN36" i="10"/>
  <c r="AP36" i="10"/>
  <c r="A37" i="10"/>
  <c r="D37" i="10"/>
  <c r="J37" i="10"/>
  <c r="L37" i="10"/>
  <c r="N37" i="10"/>
  <c r="P37" i="10"/>
  <c r="R37" i="10"/>
  <c r="T37" i="10"/>
  <c r="V37" i="10"/>
  <c r="X37" i="10"/>
  <c r="Z37" i="10"/>
  <c r="AB37" i="10"/>
  <c r="AD37" i="10"/>
  <c r="AF37" i="10"/>
  <c r="AI37" i="10"/>
  <c r="AL37" i="10"/>
  <c r="AN37" i="10"/>
  <c r="AP37" i="10"/>
  <c r="AP35" i="10"/>
  <c r="AN35" i="10"/>
  <c r="AL35" i="10"/>
  <c r="AI35" i="10"/>
  <c r="AF35" i="10"/>
  <c r="AD35" i="10"/>
  <c r="AB35" i="10"/>
  <c r="Z35" i="10"/>
  <c r="X35" i="10"/>
  <c r="V35" i="10"/>
  <c r="T35" i="10"/>
  <c r="R35" i="10"/>
  <c r="P35" i="10"/>
  <c r="N35" i="10"/>
  <c r="L35" i="10"/>
  <c r="J35" i="10"/>
  <c r="H35" i="10"/>
  <c r="F35" i="10"/>
  <c r="D35" i="10"/>
  <c r="B35" i="10"/>
  <c r="A35" i="10"/>
  <c r="A30" i="10"/>
  <c r="B30" i="10"/>
  <c r="D30" i="10"/>
  <c r="F30" i="10"/>
  <c r="H30" i="10"/>
  <c r="J30" i="10"/>
  <c r="L30" i="10"/>
  <c r="N30" i="10"/>
  <c r="P30" i="10"/>
  <c r="R30" i="10"/>
  <c r="T30" i="10"/>
  <c r="V30" i="10"/>
  <c r="X30" i="10"/>
  <c r="Z30" i="10"/>
  <c r="AB30" i="10"/>
  <c r="AD30" i="10"/>
  <c r="AF30" i="10"/>
  <c r="AI30" i="10"/>
  <c r="AL30" i="10"/>
  <c r="AN30" i="10"/>
  <c r="AP30" i="10"/>
  <c r="A31" i="10"/>
  <c r="D31" i="10"/>
  <c r="F31" i="10"/>
  <c r="H31" i="10"/>
  <c r="J31" i="10"/>
  <c r="L31" i="10"/>
  <c r="N31" i="10"/>
  <c r="P31" i="10"/>
  <c r="R31" i="10"/>
  <c r="T31" i="10"/>
  <c r="V31" i="10"/>
  <c r="X31" i="10"/>
  <c r="Z31" i="10"/>
  <c r="AB31" i="10"/>
  <c r="AD31" i="10"/>
  <c r="AF31" i="10"/>
  <c r="AI31" i="10"/>
  <c r="AL31" i="10"/>
  <c r="AN31" i="10"/>
  <c r="AP31" i="10"/>
  <c r="A32" i="10"/>
  <c r="B32" i="10"/>
  <c r="D32" i="10"/>
  <c r="F32" i="10"/>
  <c r="H32" i="10"/>
  <c r="J32" i="10"/>
  <c r="L32" i="10"/>
  <c r="N32" i="10"/>
  <c r="P32" i="10"/>
  <c r="R32" i="10"/>
  <c r="T32" i="10"/>
  <c r="V32" i="10"/>
  <c r="X32" i="10"/>
  <c r="Z32" i="10"/>
  <c r="AB32" i="10"/>
  <c r="AD32" i="10"/>
  <c r="AF32" i="10"/>
  <c r="AI32" i="10"/>
  <c r="AL32" i="10"/>
  <c r="AN32" i="10"/>
  <c r="AP32" i="10"/>
  <c r="A33" i="10"/>
  <c r="B33" i="10"/>
  <c r="D33" i="10"/>
  <c r="F33" i="10"/>
  <c r="H33" i="10"/>
  <c r="J33" i="10"/>
  <c r="L33" i="10"/>
  <c r="N33" i="10"/>
  <c r="P33" i="10"/>
  <c r="R33" i="10"/>
  <c r="T33" i="10"/>
  <c r="V33" i="10"/>
  <c r="X33" i="10"/>
  <c r="Z33" i="10"/>
  <c r="AB33" i="10"/>
  <c r="AD33" i="10"/>
  <c r="AF33" i="10"/>
  <c r="AI33" i="10"/>
  <c r="AL33" i="10"/>
  <c r="AN33" i="10"/>
  <c r="AP33" i="10"/>
  <c r="B42" i="10" l="1"/>
  <c r="B34" i="10"/>
  <c r="AI34" i="10"/>
  <c r="B38" i="10"/>
  <c r="AI38" i="10"/>
  <c r="E48" i="10"/>
  <c r="U62" i="10"/>
  <c r="J65" i="10"/>
  <c r="O65" i="10" s="1"/>
  <c r="B67" i="10"/>
  <c r="B45" i="10"/>
  <c r="AI45" i="10"/>
  <c r="B57" i="10"/>
  <c r="R57" i="10"/>
  <c r="AI57" i="10"/>
  <c r="B53" i="10"/>
  <c r="AI53" i="10"/>
  <c r="V67" i="10"/>
  <c r="AP42" i="10"/>
  <c r="M44" i="10"/>
  <c r="R42" i="10"/>
  <c r="Z42" i="10"/>
  <c r="M40" i="10"/>
  <c r="Y71" i="10"/>
  <c r="I71" i="10"/>
  <c r="W71" i="10"/>
  <c r="G71" i="10"/>
  <c r="E56" i="10"/>
  <c r="Q32" i="10"/>
  <c r="D42" i="10"/>
  <c r="L42" i="10"/>
  <c r="M42" i="10" s="1"/>
  <c r="Q44" i="10"/>
  <c r="W30" i="10"/>
  <c r="H34" i="10"/>
  <c r="X34" i="10"/>
  <c r="Y48" i="10"/>
  <c r="AN53" i="10"/>
  <c r="Y62" i="10"/>
  <c r="I62" i="10"/>
  <c r="Q37" i="10"/>
  <c r="R34" i="10"/>
  <c r="X38" i="10"/>
  <c r="H42" i="10"/>
  <c r="X42" i="10"/>
  <c r="AL34" i="10"/>
  <c r="I33" i="10"/>
  <c r="R38" i="10"/>
  <c r="O50" i="10"/>
  <c r="G54" i="10"/>
  <c r="J53" i="10"/>
  <c r="O55" i="10"/>
  <c r="AB45" i="10"/>
  <c r="X53" i="10"/>
  <c r="W62" i="10"/>
  <c r="G62" i="10"/>
  <c r="G33" i="10"/>
  <c r="E33" i="10"/>
  <c r="AN34" i="10"/>
  <c r="M50" i="10"/>
  <c r="I49" i="10"/>
  <c r="G32" i="10"/>
  <c r="N42" i="10"/>
  <c r="O42" i="10" s="1"/>
  <c r="AD42" i="10"/>
  <c r="U47" i="10"/>
  <c r="I50" i="10"/>
  <c r="G56" i="10"/>
  <c r="L57" i="10"/>
  <c r="AB57" i="10"/>
  <c r="Y64" i="10"/>
  <c r="P67" i="10"/>
  <c r="U70" i="10"/>
  <c r="Q69" i="10"/>
  <c r="Q31" i="10"/>
  <c r="O36" i="10"/>
  <c r="P38" i="10"/>
  <c r="N57" i="10"/>
  <c r="U64" i="10"/>
  <c r="E64" i="10"/>
  <c r="AL67" i="10"/>
  <c r="AL57" i="10"/>
  <c r="AP67" i="10"/>
  <c r="J34" i="10"/>
  <c r="Z34" i="10"/>
  <c r="F57" i="10"/>
  <c r="V57" i="10"/>
  <c r="W57" i="10" s="1"/>
  <c r="J67" i="10"/>
  <c r="Y30" i="10"/>
  <c r="Y47" i="10"/>
  <c r="AP57" i="10"/>
  <c r="Y63" i="10"/>
  <c r="N34" i="10"/>
  <c r="W47" i="10"/>
  <c r="AB53" i="10"/>
  <c r="J57" i="10"/>
  <c r="W63" i="10"/>
  <c r="Q55" i="10"/>
  <c r="AD57" i="10"/>
  <c r="W64" i="10"/>
  <c r="F34" i="10"/>
  <c r="AL38" i="10"/>
  <c r="AL42" i="10"/>
  <c r="Q48" i="10"/>
  <c r="AN67" i="10"/>
  <c r="M69" i="10"/>
  <c r="D34" i="10"/>
  <c r="Z45" i="10"/>
  <c r="H67" i="10"/>
  <c r="X67" i="10"/>
  <c r="I31" i="10"/>
  <c r="AP38" i="10"/>
  <c r="Z67" i="10"/>
  <c r="T34" i="10"/>
  <c r="J45" i="10"/>
  <c r="D67" i="10"/>
  <c r="G31" i="10"/>
  <c r="J38" i="10"/>
  <c r="G48" i="10"/>
  <c r="Z53" i="10"/>
  <c r="L67" i="10"/>
  <c r="O48" i="10"/>
  <c r="Q33" i="10"/>
  <c r="E31" i="10"/>
  <c r="L38" i="10"/>
  <c r="AB42" i="10"/>
  <c r="AC42" i="10" s="1"/>
  <c r="D45" i="10"/>
  <c r="T45" i="10"/>
  <c r="E42" i="10"/>
  <c r="M65" i="10"/>
  <c r="AC65" i="10"/>
  <c r="R67" i="10"/>
  <c r="AH67" i="10"/>
  <c r="AP34" i="10"/>
  <c r="M37" i="10"/>
  <c r="AN38" i="10"/>
  <c r="AN42" i="10"/>
  <c r="O44" i="10"/>
  <c r="R53" i="10"/>
  <c r="AH53" i="10"/>
  <c r="P57" i="10"/>
  <c r="AF57" i="10"/>
  <c r="AE65" i="10"/>
  <c r="T67" i="10"/>
  <c r="G70" i="10"/>
  <c r="AQ42" i="10"/>
  <c r="AH42" i="10"/>
  <c r="I42" i="10"/>
  <c r="P45" i="10"/>
  <c r="AF45" i="10"/>
  <c r="U48" i="10"/>
  <c r="AL53" i="10"/>
  <c r="AH57" i="10"/>
  <c r="AG65" i="10"/>
  <c r="F67" i="10"/>
  <c r="L34" i="10"/>
  <c r="AB34" i="10"/>
  <c r="R45" i="10"/>
  <c r="AH45" i="10"/>
  <c r="W49" i="10"/>
  <c r="F53" i="10"/>
  <c r="D57" i="10"/>
  <c r="T57" i="10"/>
  <c r="AH65" i="10"/>
  <c r="AH38" i="10"/>
  <c r="Q30" i="10"/>
  <c r="W37" i="10"/>
  <c r="AB38" i="10"/>
  <c r="Y40" i="10"/>
  <c r="I40" i="10"/>
  <c r="I44" i="10"/>
  <c r="AL45" i="10"/>
  <c r="AP53" i="10"/>
  <c r="AN57" i="10"/>
  <c r="M63" i="10"/>
  <c r="E32" i="10"/>
  <c r="O30" i="10"/>
  <c r="N38" i="10"/>
  <c r="W40" i="10"/>
  <c r="G40" i="10"/>
  <c r="V45" i="10"/>
  <c r="AN45" i="10"/>
  <c r="O49" i="10"/>
  <c r="AB67" i="10"/>
  <c r="AC67" i="10" s="1"/>
  <c r="Y70" i="10"/>
  <c r="M30" i="10"/>
  <c r="AH34" i="10"/>
  <c r="AF38" i="10"/>
  <c r="E40" i="10"/>
  <c r="P42" i="10"/>
  <c r="Q42" i="10" s="1"/>
  <c r="AP45" i="10"/>
  <c r="M48" i="10"/>
  <c r="Y54" i="10"/>
  <c r="O64" i="10"/>
  <c r="N67" i="10"/>
  <c r="O67" i="10" s="1"/>
  <c r="W70" i="10"/>
  <c r="Q71" i="10"/>
  <c r="U46" i="10"/>
  <c r="W46" i="10"/>
  <c r="Y32" i="10"/>
  <c r="U65" i="10"/>
  <c r="Y33" i="10"/>
  <c r="W50" i="10"/>
  <c r="W65" i="10"/>
  <c r="V34" i="10"/>
  <c r="T38" i="10"/>
  <c r="T42" i="10"/>
  <c r="Y65" i="10"/>
  <c r="H57" i="10"/>
  <c r="D38" i="10"/>
  <c r="F38" i="10"/>
  <c r="G55" i="10"/>
  <c r="I37" i="10"/>
  <c r="H38" i="10"/>
  <c r="I52" i="10"/>
  <c r="I63" i="10"/>
  <c r="G37" i="10"/>
  <c r="H53" i="10"/>
  <c r="I64" i="10"/>
  <c r="G63" i="10"/>
  <c r="E37" i="10"/>
  <c r="E52" i="10"/>
  <c r="G64" i="10"/>
  <c r="E70" i="10"/>
  <c r="M36" i="10"/>
  <c r="M54" i="10"/>
  <c r="L53" i="10"/>
  <c r="W69" i="10"/>
  <c r="G69" i="10"/>
  <c r="G30" i="10"/>
  <c r="AE42" i="10"/>
  <c r="M46" i="10"/>
  <c r="L45" i="10"/>
  <c r="O54" i="10"/>
  <c r="N53" i="10"/>
  <c r="AD53" i="10"/>
  <c r="M55" i="10"/>
  <c r="U63" i="10"/>
  <c r="E63" i="10"/>
  <c r="E69" i="10"/>
  <c r="AD34" i="10"/>
  <c r="I36" i="10"/>
  <c r="V38" i="10"/>
  <c r="AF42" i="10"/>
  <c r="AG42" i="10" s="1"/>
  <c r="O46" i="10"/>
  <c r="N45" i="10"/>
  <c r="AD45" i="10"/>
  <c r="Q54" i="10"/>
  <c r="P53" i="10"/>
  <c r="AF53" i="10"/>
  <c r="I56" i="10"/>
  <c r="Q59" i="10"/>
  <c r="P34" i="10"/>
  <c r="Q34" i="10" s="1"/>
  <c r="AF34" i="10"/>
  <c r="W36" i="10"/>
  <c r="Q52" i="10"/>
  <c r="Q51" i="10"/>
  <c r="Y50" i="10"/>
  <c r="I54" i="10"/>
  <c r="M60" i="10"/>
  <c r="Y59" i="10"/>
  <c r="I59" i="10"/>
  <c r="M31" i="10"/>
  <c r="E36" i="10"/>
  <c r="Y52" i="10"/>
  <c r="Y51" i="10"/>
  <c r="I51" i="10"/>
  <c r="E54" i="10"/>
  <c r="D53" i="10"/>
  <c r="U54" i="10"/>
  <c r="T53" i="10"/>
  <c r="U56" i="10"/>
  <c r="X57" i="10"/>
  <c r="Y60" i="10"/>
  <c r="I60" i="10"/>
  <c r="W59" i="10"/>
  <c r="W33" i="10"/>
  <c r="I32" i="10"/>
  <c r="F42" i="10"/>
  <c r="G42" i="10" s="1"/>
  <c r="V42" i="10"/>
  <c r="W44" i="10"/>
  <c r="I48" i="10"/>
  <c r="W48" i="10"/>
  <c r="E50" i="10"/>
  <c r="W54" i="10"/>
  <c r="V53" i="10"/>
  <c r="U55" i="10"/>
  <c r="Z57" i="10"/>
  <c r="M62" i="10"/>
  <c r="Y61" i="10"/>
  <c r="I61" i="10"/>
  <c r="W60" i="10"/>
  <c r="AD67" i="10"/>
  <c r="U33" i="10"/>
  <c r="W31" i="10"/>
  <c r="Q36" i="10"/>
  <c r="AD38" i="10"/>
  <c r="G46" i="10"/>
  <c r="F45" i="10"/>
  <c r="U52" i="10"/>
  <c r="G52" i="10"/>
  <c r="E51" i="10"/>
  <c r="W61" i="10"/>
  <c r="G61" i="10"/>
  <c r="Q67" i="10"/>
  <c r="AF67" i="10"/>
  <c r="U32" i="10"/>
  <c r="E46" i="10"/>
  <c r="I46" i="10"/>
  <c r="H45" i="10"/>
  <c r="Y46" i="10"/>
  <c r="X45" i="10"/>
  <c r="U61" i="10"/>
  <c r="E61" i="10"/>
  <c r="I70" i="10"/>
  <c r="I69" i="10"/>
  <c r="M32" i="10"/>
  <c r="U44" i="10"/>
  <c r="E47" i="10"/>
  <c r="O52" i="10"/>
  <c r="U49" i="10"/>
  <c r="G49" i="10"/>
  <c r="O56" i="10"/>
  <c r="W55" i="10"/>
  <c r="O71" i="10"/>
  <c r="I30" i="10"/>
  <c r="W32" i="10"/>
  <c r="E30" i="10"/>
  <c r="O40" i="10"/>
  <c r="G44" i="10"/>
  <c r="M52" i="10"/>
  <c r="O51" i="10"/>
  <c r="E49" i="10"/>
  <c r="M56" i="10"/>
  <c r="E55" i="10"/>
  <c r="O59" i="10"/>
  <c r="M70" i="10"/>
  <c r="M71" i="10"/>
  <c r="E44" i="10"/>
  <c r="M51" i="10"/>
  <c r="M64" i="10"/>
  <c r="M59" i="10"/>
  <c r="M61" i="10"/>
  <c r="U31" i="10"/>
  <c r="Y37" i="10"/>
  <c r="O37" i="10"/>
  <c r="Y36" i="10"/>
  <c r="U40" i="10"/>
  <c r="M47" i="10"/>
  <c r="Q50" i="10"/>
  <c r="M49" i="10"/>
  <c r="U69" i="10"/>
  <c r="U71" i="10"/>
  <c r="O47" i="10"/>
  <c r="Q49" i="10"/>
  <c r="I55" i="10"/>
  <c r="Y69" i="10"/>
  <c r="Y31" i="10"/>
  <c r="M33" i="10"/>
  <c r="U30" i="10"/>
  <c r="U37" i="10"/>
  <c r="U36" i="10"/>
  <c r="G36" i="10"/>
  <c r="Q46" i="10"/>
  <c r="I47" i="10"/>
  <c r="W52" i="10"/>
  <c r="U51" i="10"/>
  <c r="G51" i="10"/>
  <c r="W56" i="10"/>
  <c r="U60" i="10"/>
  <c r="G60" i="10"/>
  <c r="U59" i="10"/>
  <c r="G59" i="10"/>
  <c r="G47" i="10"/>
  <c r="W51" i="10"/>
  <c r="U50" i="10"/>
  <c r="G50" i="10"/>
  <c r="Q56" i="10"/>
  <c r="E60" i="10"/>
  <c r="E59" i="10"/>
  <c r="O70" i="10"/>
  <c r="O69" i="10"/>
  <c r="Q64" i="10"/>
  <c r="Q63" i="10"/>
  <c r="Q62" i="10"/>
  <c r="Q61" i="10"/>
  <c r="Q60" i="10"/>
  <c r="O63" i="10"/>
  <c r="O62" i="10"/>
  <c r="O61" i="10"/>
  <c r="O60" i="10"/>
  <c r="Y56" i="10"/>
  <c r="Y55" i="10"/>
  <c r="Y49" i="10"/>
  <c r="Y44" i="10"/>
  <c r="Y41" i="10"/>
  <c r="W41" i="10"/>
  <c r="U41" i="10"/>
  <c r="M41" i="10"/>
  <c r="I41" i="10"/>
  <c r="G41" i="10"/>
  <c r="E41" i="10"/>
  <c r="Q41" i="10"/>
  <c r="Q40" i="10"/>
  <c r="O41" i="10"/>
  <c r="O33" i="10"/>
  <c r="O32" i="10"/>
  <c r="O31" i="10"/>
  <c r="AC57" i="10" l="1"/>
  <c r="AC45" i="10"/>
  <c r="Q65" i="10"/>
  <c r="U57" i="10"/>
  <c r="Y57" i="10"/>
  <c r="AM65" i="10"/>
  <c r="AQ67" i="10"/>
  <c r="O45" i="10"/>
  <c r="U42" i="10"/>
  <c r="Y42" i="10"/>
  <c r="W42" i="10"/>
  <c r="M45" i="10"/>
  <c r="AQ57" i="10"/>
  <c r="Q45" i="10"/>
  <c r="AO65" i="10"/>
  <c r="M67" i="10"/>
  <c r="Y34" i="10"/>
  <c r="W53" i="10"/>
  <c r="U53" i="10"/>
  <c r="Q53" i="10"/>
  <c r="O53" i="10"/>
  <c r="M53" i="10"/>
  <c r="I34" i="10"/>
  <c r="AO53" i="10"/>
  <c r="AQ65" i="10"/>
  <c r="AE53" i="10"/>
  <c r="W34" i="10"/>
  <c r="AM34" i="10"/>
  <c r="U45" i="10"/>
  <c r="U34" i="10"/>
  <c r="W67" i="10"/>
  <c r="AE38" i="10"/>
  <c r="AG38" i="10"/>
  <c r="AC53" i="10"/>
  <c r="AC38" i="10"/>
  <c r="M34" i="10"/>
  <c r="O34" i="10"/>
  <c r="AM67" i="10"/>
  <c r="G67" i="10"/>
  <c r="AM57" i="10"/>
  <c r="Q57" i="10"/>
  <c r="AQ45" i="10"/>
  <c r="AO67" i="10"/>
  <c r="Y45" i="10"/>
  <c r="AM53" i="10"/>
  <c r="Y53" i="10"/>
  <c r="W45" i="10"/>
  <c r="AG53" i="10"/>
  <c r="AO57" i="10"/>
  <c r="G57" i="10"/>
  <c r="I67" i="10"/>
  <c r="AQ53" i="10"/>
  <c r="M57" i="10"/>
  <c r="AE34" i="10"/>
  <c r="AO45" i="10"/>
  <c r="AE57" i="10"/>
  <c r="AC34" i="10"/>
  <c r="AE45" i="10"/>
  <c r="AG34" i="10"/>
  <c r="AG45" i="10"/>
  <c r="Y67" i="10"/>
  <c r="AO42" i="10"/>
  <c r="O57" i="10"/>
  <c r="AQ38" i="10"/>
  <c r="I38" i="10"/>
  <c r="E45" i="10"/>
  <c r="I45" i="10"/>
  <c r="AO38" i="10"/>
  <c r="AM42" i="10"/>
  <c r="AQ34" i="10"/>
  <c r="G38" i="10"/>
  <c r="AM38" i="10"/>
  <c r="G53" i="10"/>
  <c r="AO34" i="10"/>
  <c r="G45" i="10"/>
  <c r="E38" i="10"/>
  <c r="AM45" i="10"/>
  <c r="U67" i="10"/>
  <c r="E34" i="10"/>
  <c r="G34" i="10"/>
  <c r="E67" i="10"/>
  <c r="AG67" i="10"/>
  <c r="AE67" i="10"/>
  <c r="AG57" i="10"/>
  <c r="AP29" i="10"/>
  <c r="AP28" i="10" s="1"/>
  <c r="AN29" i="10"/>
  <c r="AN28" i="10" s="1"/>
  <c r="AL29" i="10"/>
  <c r="AL28" i="10" s="1"/>
  <c r="AI29" i="10"/>
  <c r="AI28" i="10" s="1"/>
  <c r="AF29" i="10"/>
  <c r="AF28" i="10" s="1"/>
  <c r="AD29" i="10"/>
  <c r="AD28" i="10" s="1"/>
  <c r="AB29" i="10"/>
  <c r="AB28" i="10" s="1"/>
  <c r="Z29" i="10"/>
  <c r="Z28" i="10" s="1"/>
  <c r="X29" i="10"/>
  <c r="X28" i="10" s="1"/>
  <c r="V29" i="10"/>
  <c r="V28" i="10" s="1"/>
  <c r="T29" i="10"/>
  <c r="T28" i="10" s="1"/>
  <c r="R29" i="10"/>
  <c r="R28" i="10" s="1"/>
  <c r="P29" i="10"/>
  <c r="P28" i="10" s="1"/>
  <c r="N29" i="10"/>
  <c r="N28" i="10" s="1"/>
  <c r="L29" i="10"/>
  <c r="L28" i="10" s="1"/>
  <c r="J29" i="10"/>
  <c r="J28" i="10" s="1"/>
  <c r="H29" i="10"/>
  <c r="H28" i="10" s="1"/>
  <c r="F29" i="10"/>
  <c r="F28" i="10" s="1"/>
  <c r="D29" i="10"/>
  <c r="D28" i="10" s="1"/>
  <c r="B29" i="10"/>
  <c r="A29" i="10"/>
  <c r="A26" i="10"/>
  <c r="B26" i="10"/>
  <c r="D26" i="10"/>
  <c r="F26" i="10"/>
  <c r="H26" i="10"/>
  <c r="J26" i="10"/>
  <c r="L26" i="10"/>
  <c r="N26" i="10"/>
  <c r="P26" i="10"/>
  <c r="R26" i="10"/>
  <c r="T26" i="10"/>
  <c r="V26" i="10"/>
  <c r="X26" i="10"/>
  <c r="Z26" i="10"/>
  <c r="AB26" i="10"/>
  <c r="AD26" i="10"/>
  <c r="AF26" i="10"/>
  <c r="AI26" i="10"/>
  <c r="AL26" i="10"/>
  <c r="AN26" i="10"/>
  <c r="AP26" i="10"/>
  <c r="A27" i="10"/>
  <c r="B27" i="10"/>
  <c r="D27" i="10"/>
  <c r="F27" i="10"/>
  <c r="H27" i="10"/>
  <c r="J27" i="10"/>
  <c r="L27" i="10"/>
  <c r="N27" i="10"/>
  <c r="P27" i="10"/>
  <c r="R27" i="10"/>
  <c r="T27" i="10"/>
  <c r="V27" i="10"/>
  <c r="X27" i="10"/>
  <c r="Z27" i="10"/>
  <c r="AB27" i="10"/>
  <c r="AD27" i="10"/>
  <c r="AF27" i="10"/>
  <c r="AI27" i="10"/>
  <c r="AL27" i="10"/>
  <c r="AN27" i="10"/>
  <c r="AP27" i="10"/>
  <c r="AP25" i="10"/>
  <c r="AN25" i="10"/>
  <c r="AL25" i="10"/>
  <c r="AI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B25" i="10"/>
  <c r="A25" i="10"/>
  <c r="AP23" i="10"/>
  <c r="AP22" i="10" s="1"/>
  <c r="AN23" i="10"/>
  <c r="AN22" i="10" s="1"/>
  <c r="AL23" i="10"/>
  <c r="AL22" i="10" s="1"/>
  <c r="AI23" i="10"/>
  <c r="AF23" i="10"/>
  <c r="AF22" i="10" s="1"/>
  <c r="AD23" i="10"/>
  <c r="AD22" i="10" s="1"/>
  <c r="AB23" i="10"/>
  <c r="AB22" i="10" s="1"/>
  <c r="Z23" i="10"/>
  <c r="Z22" i="10" s="1"/>
  <c r="X23" i="10"/>
  <c r="X22" i="10" s="1"/>
  <c r="V23" i="10"/>
  <c r="V22" i="10" s="1"/>
  <c r="T23" i="10"/>
  <c r="T22" i="10" s="1"/>
  <c r="R23" i="10"/>
  <c r="R22" i="10" s="1"/>
  <c r="P23" i="10"/>
  <c r="P22" i="10" s="1"/>
  <c r="N23" i="10"/>
  <c r="L23" i="10"/>
  <c r="J23" i="10"/>
  <c r="J22" i="10" s="1"/>
  <c r="H23" i="10"/>
  <c r="H22" i="10" s="1"/>
  <c r="F23" i="10"/>
  <c r="F22" i="10" s="1"/>
  <c r="D23" i="10"/>
  <c r="D22" i="10" s="1"/>
  <c r="B23" i="10"/>
  <c r="A23" i="10"/>
  <c r="B28" i="10" l="1"/>
  <c r="B22" i="10"/>
  <c r="B24" i="10"/>
  <c r="G24" i="10" s="1"/>
  <c r="AI24" i="10"/>
  <c r="D24" i="10"/>
  <c r="H24" i="10"/>
  <c r="AF24" i="10"/>
  <c r="AB24" i="10"/>
  <c r="AN24" i="10"/>
  <c r="U28" i="10"/>
  <c r="U22" i="10"/>
  <c r="AP24" i="10"/>
  <c r="W22" i="10"/>
  <c r="J24" i="10"/>
  <c r="AD24" i="10"/>
  <c r="W27" i="10"/>
  <c r="G27" i="10"/>
  <c r="U23" i="10"/>
  <c r="U27" i="10"/>
  <c r="AC22" i="10"/>
  <c r="AE22" i="10"/>
  <c r="AH24" i="10"/>
  <c r="Q22" i="10"/>
  <c r="AG22" i="10"/>
  <c r="AL24" i="10"/>
  <c r="AM28" i="10"/>
  <c r="AH28" i="10"/>
  <c r="AI22" i="10"/>
  <c r="AQ22" i="10" s="1"/>
  <c r="AH22" i="10"/>
  <c r="O26" i="10"/>
  <c r="Q27" i="10"/>
  <c r="W26" i="10"/>
  <c r="Y27" i="10"/>
  <c r="I27" i="10"/>
  <c r="U26" i="10"/>
  <c r="W23" i="10"/>
  <c r="Y23" i="10"/>
  <c r="V24" i="10"/>
  <c r="Y26" i="10"/>
  <c r="G22" i="10"/>
  <c r="F24" i="10"/>
  <c r="G23" i="10"/>
  <c r="I23" i="10"/>
  <c r="E28" i="10"/>
  <c r="G28" i="10"/>
  <c r="I25" i="10"/>
  <c r="I28" i="10"/>
  <c r="M23" i="10"/>
  <c r="L22" i="10"/>
  <c r="M22" i="10" s="1"/>
  <c r="M25" i="10"/>
  <c r="L24" i="10"/>
  <c r="M24" i="10" s="1"/>
  <c r="M26" i="10"/>
  <c r="O23" i="10"/>
  <c r="N22" i="10"/>
  <c r="O22" i="10" s="1"/>
  <c r="O25" i="10"/>
  <c r="N24" i="10"/>
  <c r="O24" i="10" s="1"/>
  <c r="Q25" i="10"/>
  <c r="P24" i="10"/>
  <c r="Q24" i="10" s="1"/>
  <c r="W28" i="10"/>
  <c r="E23" i="10"/>
  <c r="G25" i="10"/>
  <c r="W25" i="10"/>
  <c r="R24" i="10"/>
  <c r="Y28" i="10"/>
  <c r="U25" i="10"/>
  <c r="T24" i="10"/>
  <c r="E27" i="10"/>
  <c r="I26" i="10"/>
  <c r="M28" i="10"/>
  <c r="AC28" i="10"/>
  <c r="Y22" i="10"/>
  <c r="X24" i="10"/>
  <c r="Q26" i="10"/>
  <c r="O28" i="10"/>
  <c r="AE28" i="10"/>
  <c r="Z24" i="10"/>
  <c r="Q28" i="10"/>
  <c r="AG28" i="10"/>
  <c r="E25" i="10"/>
  <c r="Y25" i="10"/>
  <c r="O27" i="10"/>
  <c r="M27" i="10"/>
  <c r="Q23" i="10"/>
  <c r="G26" i="10"/>
  <c r="E26" i="10"/>
  <c r="A18" i="10"/>
  <c r="A17" i="10"/>
  <c r="A16" i="10"/>
  <c r="A15" i="10"/>
  <c r="BO86" i="5"/>
  <c r="BM86" i="5"/>
  <c r="BK86" i="5"/>
  <c r="BG86" i="5"/>
  <c r="BF86" i="5"/>
  <c r="AF86" i="5"/>
  <c r="AD86" i="5"/>
  <c r="AB86" i="5"/>
  <c r="Z86" i="5"/>
  <c r="X86" i="5"/>
  <c r="V86" i="5"/>
  <c r="T86" i="5"/>
  <c r="R86" i="5"/>
  <c r="P86" i="5"/>
  <c r="N86" i="5"/>
  <c r="L86" i="5"/>
  <c r="J86" i="5"/>
  <c r="H86" i="5"/>
  <c r="F86" i="5"/>
  <c r="D86" i="5"/>
  <c r="B86" i="5"/>
  <c r="BE84" i="5"/>
  <c r="BC84" i="5"/>
  <c r="BA84" i="5"/>
  <c r="AY84" i="5"/>
  <c r="BE83" i="5"/>
  <c r="BC83" i="5"/>
  <c r="BA83" i="5"/>
  <c r="AY83" i="5"/>
  <c r="AW83" i="5"/>
  <c r="AV83" i="5"/>
  <c r="AU83" i="5"/>
  <c r="AS83" i="5"/>
  <c r="AR83" i="5"/>
  <c r="AG83" i="5"/>
  <c r="AE83" i="5"/>
  <c r="AC83" i="5"/>
  <c r="BF82" i="5"/>
  <c r="BE82" i="5"/>
  <c r="BC82" i="5"/>
  <c r="BA82" i="5"/>
  <c r="AY82" i="5"/>
  <c r="AW82" i="5"/>
  <c r="AU82" i="5"/>
  <c r="AS82" i="5"/>
  <c r="AN82" i="5"/>
  <c r="AO82" i="5" s="1"/>
  <c r="AJ82" i="5"/>
  <c r="AH82" i="5"/>
  <c r="AG82" i="5"/>
  <c r="AE82" i="5"/>
  <c r="AC82" i="5"/>
  <c r="P82" i="5"/>
  <c r="N82" i="5" s="1"/>
  <c r="L82" i="5"/>
  <c r="J82" i="5"/>
  <c r="H82" i="5"/>
  <c r="D82" i="5"/>
  <c r="T82" i="5" s="1"/>
  <c r="B82" i="5"/>
  <c r="BI81" i="5"/>
  <c r="BF81" i="5"/>
  <c r="BE81" i="5"/>
  <c r="BC81" i="5"/>
  <c r="BA81" i="5"/>
  <c r="AY81" i="5"/>
  <c r="AW81" i="5"/>
  <c r="AU81" i="5"/>
  <c r="AS81" i="5"/>
  <c r="AN81" i="5"/>
  <c r="AO81" i="5" s="1"/>
  <c r="AJ81" i="5"/>
  <c r="AK81" i="5" s="1"/>
  <c r="AH81" i="5"/>
  <c r="AG81" i="5"/>
  <c r="AE81" i="5"/>
  <c r="AC81" i="5"/>
  <c r="P81" i="5"/>
  <c r="L81" i="5"/>
  <c r="J81" i="5"/>
  <c r="H81" i="5"/>
  <c r="D81" i="5"/>
  <c r="B81" i="5"/>
  <c r="BI80" i="5"/>
  <c r="BF80" i="5"/>
  <c r="BE80" i="5"/>
  <c r="BC80" i="5"/>
  <c r="BA80" i="5"/>
  <c r="AY80" i="5"/>
  <c r="AW80" i="5"/>
  <c r="AU80" i="5"/>
  <c r="AS80" i="5"/>
  <c r="AN80" i="5"/>
  <c r="AJ80" i="5"/>
  <c r="AH80" i="5"/>
  <c r="AG80" i="5"/>
  <c r="AE80" i="5"/>
  <c r="AC80" i="5"/>
  <c r="P80" i="5"/>
  <c r="L80" i="5"/>
  <c r="J80" i="5"/>
  <c r="M80" i="5" s="1"/>
  <c r="H80" i="5"/>
  <c r="D80" i="5"/>
  <c r="B80" i="5"/>
  <c r="BI79" i="5"/>
  <c r="BF79" i="5"/>
  <c r="BE79" i="5"/>
  <c r="BC79" i="5"/>
  <c r="BA79" i="5"/>
  <c r="AY79" i="5"/>
  <c r="AW79" i="5"/>
  <c r="AU79" i="5"/>
  <c r="AS79" i="5"/>
  <c r="AN79" i="5"/>
  <c r="AJ79" i="5"/>
  <c r="AH79" i="5"/>
  <c r="AO79" i="5" s="1"/>
  <c r="AG79" i="5"/>
  <c r="AE79" i="5"/>
  <c r="AC79" i="5"/>
  <c r="P79" i="5"/>
  <c r="L79" i="5"/>
  <c r="J79" i="5"/>
  <c r="H79" i="5"/>
  <c r="D79" i="5"/>
  <c r="B79" i="5"/>
  <c r="BI78" i="5"/>
  <c r="BF78" i="5"/>
  <c r="BE78" i="5"/>
  <c r="BC78" i="5"/>
  <c r="BA78" i="5"/>
  <c r="AY78" i="5"/>
  <c r="AW78" i="5"/>
  <c r="AU78" i="5"/>
  <c r="AS78" i="5"/>
  <c r="AN78" i="5"/>
  <c r="AO78" i="5" s="1"/>
  <c r="AJ78" i="5"/>
  <c r="AH78" i="5"/>
  <c r="AG78" i="5"/>
  <c r="AE78" i="5"/>
  <c r="AC78" i="5"/>
  <c r="P78" i="5"/>
  <c r="L78" i="5"/>
  <c r="J78" i="5"/>
  <c r="H78" i="5"/>
  <c r="F78" i="5" s="1"/>
  <c r="D78" i="5"/>
  <c r="BK78" i="5" s="1"/>
  <c r="B78" i="5"/>
  <c r="BI77" i="5"/>
  <c r="BF77" i="5"/>
  <c r="BE77" i="5"/>
  <c r="BC77" i="5"/>
  <c r="BA77" i="5"/>
  <c r="AY77" i="5"/>
  <c r="AW77" i="5"/>
  <c r="AU77" i="5"/>
  <c r="AS77" i="5"/>
  <c r="AN77" i="5"/>
  <c r="AO77" i="5" s="1"/>
  <c r="AJ77" i="5"/>
  <c r="AK77" i="5" s="1"/>
  <c r="AH77" i="5"/>
  <c r="AG77" i="5"/>
  <c r="AE77" i="5"/>
  <c r="AC77" i="5"/>
  <c r="P77" i="5"/>
  <c r="L77" i="5"/>
  <c r="M77" i="5" s="1"/>
  <c r="J77" i="5"/>
  <c r="H77" i="5"/>
  <c r="D77" i="5"/>
  <c r="BK77" i="5" s="1"/>
  <c r="B77" i="5"/>
  <c r="BG77" i="5" s="1"/>
  <c r="BI76" i="5"/>
  <c r="BF76" i="5"/>
  <c r="BE76" i="5"/>
  <c r="BC76" i="5"/>
  <c r="BA76" i="5"/>
  <c r="AY76" i="5"/>
  <c r="AW76" i="5"/>
  <c r="AU76" i="5"/>
  <c r="AS76" i="5"/>
  <c r="AN76" i="5"/>
  <c r="AJ76" i="5"/>
  <c r="AK76" i="5" s="1"/>
  <c r="AH76" i="5"/>
  <c r="AG76" i="5"/>
  <c r="AE76" i="5"/>
  <c r="AC76" i="5"/>
  <c r="P76" i="5"/>
  <c r="N76" i="5" s="1"/>
  <c r="L76" i="5"/>
  <c r="J76" i="5"/>
  <c r="H76" i="5"/>
  <c r="I76" i="5" s="1"/>
  <c r="D76" i="5"/>
  <c r="B76" i="5"/>
  <c r="BG76" i="5" s="1"/>
  <c r="BI75" i="5"/>
  <c r="BF75" i="5"/>
  <c r="BE75" i="5"/>
  <c r="BC75" i="5"/>
  <c r="BA75" i="5"/>
  <c r="AY75" i="5"/>
  <c r="AW75" i="5"/>
  <c r="AU75" i="5"/>
  <c r="AS75" i="5"/>
  <c r="AN75" i="5"/>
  <c r="AO75" i="5" s="1"/>
  <c r="AJ75" i="5"/>
  <c r="AH75" i="5"/>
  <c r="AG75" i="5"/>
  <c r="AE75" i="5"/>
  <c r="AC75" i="5"/>
  <c r="P75" i="5"/>
  <c r="L75" i="5"/>
  <c r="J75" i="5"/>
  <c r="H75" i="5"/>
  <c r="D75" i="5"/>
  <c r="B75" i="5"/>
  <c r="BI74" i="5"/>
  <c r="BF74" i="5"/>
  <c r="BE74" i="5"/>
  <c r="BC74" i="5"/>
  <c r="BA74" i="5"/>
  <c r="AY74" i="5"/>
  <c r="AW74" i="5"/>
  <c r="AU74" i="5"/>
  <c r="AS74" i="5"/>
  <c r="AN74" i="5"/>
  <c r="AL74" i="5" s="1"/>
  <c r="AJ74" i="5"/>
  <c r="AH74" i="5"/>
  <c r="AG74" i="5"/>
  <c r="AE74" i="5"/>
  <c r="AC74" i="5"/>
  <c r="P74" i="5"/>
  <c r="L74" i="5"/>
  <c r="M74" i="5" s="1"/>
  <c r="J74" i="5"/>
  <c r="H74" i="5"/>
  <c r="D74" i="5"/>
  <c r="B74" i="5"/>
  <c r="BI73" i="5"/>
  <c r="BF73" i="5"/>
  <c r="BE73" i="5"/>
  <c r="BC73" i="5"/>
  <c r="BA73" i="5"/>
  <c r="AY73" i="5"/>
  <c r="AW73" i="5"/>
  <c r="AU73" i="5"/>
  <c r="AS73" i="5"/>
  <c r="AN73" i="5"/>
  <c r="AJ73" i="5"/>
  <c r="AH73" i="5"/>
  <c r="AG73" i="5"/>
  <c r="AE73" i="5"/>
  <c r="AC73" i="5"/>
  <c r="P73" i="5"/>
  <c r="L73" i="5"/>
  <c r="J73" i="5"/>
  <c r="H73" i="5"/>
  <c r="D73" i="5"/>
  <c r="B73" i="5"/>
  <c r="BI72" i="5"/>
  <c r="BF72" i="5"/>
  <c r="BE72" i="5"/>
  <c r="BC72" i="5"/>
  <c r="BA72" i="5"/>
  <c r="AY72" i="5"/>
  <c r="AW72" i="5"/>
  <c r="AU72" i="5"/>
  <c r="AS72" i="5"/>
  <c r="AN72" i="5"/>
  <c r="AJ72" i="5"/>
  <c r="AH72" i="5"/>
  <c r="AG72" i="5"/>
  <c r="AE72" i="5"/>
  <c r="AC72" i="5"/>
  <c r="P72" i="5"/>
  <c r="N72" i="5" s="1"/>
  <c r="L72" i="5"/>
  <c r="J72" i="5"/>
  <c r="H72" i="5"/>
  <c r="D72" i="5"/>
  <c r="B72" i="5"/>
  <c r="BI71" i="5"/>
  <c r="BF71" i="5"/>
  <c r="BE71" i="5"/>
  <c r="BC71" i="5"/>
  <c r="BA71" i="5"/>
  <c r="AY71" i="5"/>
  <c r="AW71" i="5"/>
  <c r="AU71" i="5"/>
  <c r="AS71" i="5"/>
  <c r="AN71" i="5"/>
  <c r="AL71" i="5" s="1"/>
  <c r="AM71" i="5" s="1"/>
  <c r="AJ71" i="5"/>
  <c r="AH71" i="5"/>
  <c r="AG71" i="5"/>
  <c r="AE71" i="5"/>
  <c r="AC71" i="5"/>
  <c r="P71" i="5"/>
  <c r="L71" i="5"/>
  <c r="J71" i="5"/>
  <c r="H71" i="5"/>
  <c r="X71" i="5" s="1"/>
  <c r="D71" i="5"/>
  <c r="B71" i="5"/>
  <c r="BI70" i="5"/>
  <c r="BF70" i="5"/>
  <c r="BE70" i="5"/>
  <c r="BC70" i="5"/>
  <c r="BA70" i="5"/>
  <c r="AY70" i="5"/>
  <c r="AW70" i="5"/>
  <c r="AU70" i="5"/>
  <c r="AS70" i="5"/>
  <c r="AN70" i="5"/>
  <c r="AJ70" i="5"/>
  <c r="AH70" i="5"/>
  <c r="AG70" i="5"/>
  <c r="AE70" i="5"/>
  <c r="AC70" i="5"/>
  <c r="P70" i="5"/>
  <c r="L70" i="5"/>
  <c r="J70" i="5"/>
  <c r="H70" i="5"/>
  <c r="D70" i="5"/>
  <c r="B70" i="5"/>
  <c r="BI69" i="5"/>
  <c r="BF69" i="5"/>
  <c r="BE69" i="5"/>
  <c r="BC69" i="5"/>
  <c r="BA69" i="5"/>
  <c r="AY69" i="5"/>
  <c r="AW69" i="5"/>
  <c r="AU69" i="5"/>
  <c r="AS69" i="5"/>
  <c r="AN69" i="5"/>
  <c r="AJ69" i="5"/>
  <c r="AH69" i="5"/>
  <c r="AG69" i="5"/>
  <c r="AE69" i="5"/>
  <c r="AC69" i="5"/>
  <c r="P69" i="5"/>
  <c r="N69" i="5" s="1"/>
  <c r="O69" i="5" s="1"/>
  <c r="L69" i="5"/>
  <c r="J69" i="5"/>
  <c r="H69" i="5"/>
  <c r="D69" i="5"/>
  <c r="E69" i="5" s="1"/>
  <c r="B69" i="5"/>
  <c r="BI68" i="5"/>
  <c r="BF68" i="5"/>
  <c r="BE68" i="5"/>
  <c r="BC68" i="5"/>
  <c r="BA68" i="5"/>
  <c r="AY68" i="5"/>
  <c r="AW68" i="5"/>
  <c r="AU68" i="5"/>
  <c r="AS68" i="5"/>
  <c r="AN68" i="5"/>
  <c r="AJ68" i="5"/>
  <c r="AH68" i="5"/>
  <c r="AO68" i="5" s="1"/>
  <c r="AG68" i="5"/>
  <c r="AE68" i="5"/>
  <c r="AC68" i="5"/>
  <c r="P68" i="5"/>
  <c r="L68" i="5"/>
  <c r="J68" i="5"/>
  <c r="H68" i="5"/>
  <c r="D68" i="5"/>
  <c r="B68" i="5"/>
  <c r="BI67" i="5"/>
  <c r="BF67" i="5"/>
  <c r="BE67" i="5"/>
  <c r="BC67" i="5"/>
  <c r="BA67" i="5"/>
  <c r="AY67" i="5"/>
  <c r="AW67" i="5"/>
  <c r="AU67" i="5"/>
  <c r="AS67" i="5"/>
  <c r="AN67" i="5"/>
  <c r="AJ67" i="5"/>
  <c r="AH67" i="5"/>
  <c r="AG67" i="5"/>
  <c r="AE67" i="5"/>
  <c r="AC67" i="5"/>
  <c r="P67" i="5"/>
  <c r="N67" i="5" s="1"/>
  <c r="L67" i="5"/>
  <c r="J67" i="5"/>
  <c r="H67" i="5"/>
  <c r="D67" i="5"/>
  <c r="B67" i="5"/>
  <c r="BI66" i="5"/>
  <c r="BF66" i="5"/>
  <c r="BE66" i="5"/>
  <c r="BC66" i="5"/>
  <c r="BA66" i="5"/>
  <c r="AY66" i="5"/>
  <c r="AW66" i="5"/>
  <c r="AU66" i="5"/>
  <c r="AS66" i="5"/>
  <c r="AN66" i="5"/>
  <c r="AJ66" i="5"/>
  <c r="AH66" i="5"/>
  <c r="AG66" i="5"/>
  <c r="AE66" i="5"/>
  <c r="AC66" i="5"/>
  <c r="P66" i="5"/>
  <c r="L66" i="5"/>
  <c r="J66" i="5"/>
  <c r="H66" i="5"/>
  <c r="D66" i="5"/>
  <c r="B66" i="5"/>
  <c r="BI65" i="5"/>
  <c r="BF65" i="5"/>
  <c r="BE65" i="5"/>
  <c r="BC65" i="5"/>
  <c r="BA65" i="5"/>
  <c r="AY65" i="5"/>
  <c r="AW65" i="5"/>
  <c r="AU65" i="5"/>
  <c r="AS65" i="5"/>
  <c r="AN65" i="5"/>
  <c r="AJ65" i="5"/>
  <c r="AH65" i="5"/>
  <c r="AG65" i="5"/>
  <c r="AE65" i="5"/>
  <c r="AC65" i="5"/>
  <c r="P65" i="5"/>
  <c r="L65" i="5"/>
  <c r="J65" i="5"/>
  <c r="H65" i="5"/>
  <c r="D65" i="5"/>
  <c r="BK65" i="5" s="1"/>
  <c r="B65" i="5"/>
  <c r="BI64" i="5"/>
  <c r="BF64" i="5"/>
  <c r="BE64" i="5"/>
  <c r="BC64" i="5"/>
  <c r="BA64" i="5"/>
  <c r="AY64" i="5"/>
  <c r="AW64" i="5"/>
  <c r="AU64" i="5"/>
  <c r="AS64" i="5"/>
  <c r="AN64" i="5"/>
  <c r="AJ64" i="5"/>
  <c r="AH64" i="5"/>
  <c r="AG64" i="5"/>
  <c r="AE64" i="5"/>
  <c r="AC64" i="5"/>
  <c r="P64" i="5"/>
  <c r="L64" i="5"/>
  <c r="J64" i="5"/>
  <c r="H64" i="5"/>
  <c r="X64" i="5" s="1"/>
  <c r="D64" i="5"/>
  <c r="B64" i="5"/>
  <c r="BI63" i="5"/>
  <c r="BF63" i="5"/>
  <c r="BE63" i="5"/>
  <c r="BC63" i="5"/>
  <c r="BA63" i="5"/>
  <c r="AY63" i="5"/>
  <c r="AW63" i="5"/>
  <c r="AU63" i="5"/>
  <c r="AS63" i="5"/>
  <c r="AN63" i="5"/>
  <c r="AJ63" i="5"/>
  <c r="AH63" i="5"/>
  <c r="AG63" i="5"/>
  <c r="AE63" i="5"/>
  <c r="AC63" i="5"/>
  <c r="P63" i="5"/>
  <c r="L63" i="5"/>
  <c r="J63" i="5"/>
  <c r="H63" i="5"/>
  <c r="X63" i="5" s="1"/>
  <c r="D63" i="5"/>
  <c r="B63" i="5"/>
  <c r="BI62" i="5"/>
  <c r="BF62" i="5"/>
  <c r="BE62" i="5"/>
  <c r="BC62" i="5"/>
  <c r="BA62" i="5"/>
  <c r="AY62" i="5"/>
  <c r="AW62" i="5"/>
  <c r="AU62" i="5"/>
  <c r="AS62" i="5"/>
  <c r="AN62" i="5"/>
  <c r="AL62" i="5" s="1"/>
  <c r="AJ62" i="5"/>
  <c r="AH62" i="5"/>
  <c r="AG62" i="5"/>
  <c r="AE62" i="5"/>
  <c r="AC62" i="5"/>
  <c r="P62" i="5"/>
  <c r="L62" i="5"/>
  <c r="M62" i="5" s="1"/>
  <c r="J62" i="5"/>
  <c r="H62" i="5"/>
  <c r="D62" i="5"/>
  <c r="B62" i="5"/>
  <c r="BI61" i="5"/>
  <c r="BF61" i="5"/>
  <c r="BE61" i="5"/>
  <c r="BC61" i="5"/>
  <c r="BA61" i="5"/>
  <c r="AY61" i="5"/>
  <c r="AW61" i="5"/>
  <c r="AU61" i="5"/>
  <c r="AS61" i="5"/>
  <c r="AN61" i="5"/>
  <c r="AJ61" i="5"/>
  <c r="AH61" i="5"/>
  <c r="AG61" i="5"/>
  <c r="AE61" i="5"/>
  <c r="AC61" i="5"/>
  <c r="P61" i="5"/>
  <c r="L61" i="5"/>
  <c r="J61" i="5"/>
  <c r="M61" i="5" s="1"/>
  <c r="H61" i="5"/>
  <c r="D61" i="5"/>
  <c r="B61" i="5"/>
  <c r="BI60" i="5"/>
  <c r="BE60" i="5"/>
  <c r="BC60" i="5"/>
  <c r="BA60" i="5"/>
  <c r="AY60" i="5"/>
  <c r="AW60" i="5"/>
  <c r="AU60" i="5"/>
  <c r="AS60" i="5"/>
  <c r="BF59" i="5"/>
  <c r="BE59" i="5"/>
  <c r="BC59" i="5"/>
  <c r="BA59" i="5"/>
  <c r="AY59" i="5"/>
  <c r="AW59" i="5"/>
  <c r="AU59" i="5"/>
  <c r="AS59" i="5"/>
  <c r="AN59" i="5"/>
  <c r="AJ59" i="5"/>
  <c r="AH59" i="5"/>
  <c r="AG59" i="5"/>
  <c r="AE59" i="5"/>
  <c r="AD59" i="5"/>
  <c r="AC59" i="5"/>
  <c r="P59" i="5"/>
  <c r="L59" i="5"/>
  <c r="N59" i="5" s="1"/>
  <c r="J59" i="5"/>
  <c r="H59" i="5"/>
  <c r="D59" i="5"/>
  <c r="B59" i="5"/>
  <c r="BI58" i="5"/>
  <c r="BF58" i="5"/>
  <c r="BE58" i="5"/>
  <c r="BC58" i="5"/>
  <c r="BA58" i="5"/>
  <c r="AY58" i="5"/>
  <c r="AW58" i="5"/>
  <c r="AU58" i="5"/>
  <c r="AS58" i="5"/>
  <c r="AN58" i="5"/>
  <c r="AL58" i="5" s="1"/>
  <c r="AJ58" i="5"/>
  <c r="AH58" i="5"/>
  <c r="AG58" i="5"/>
  <c r="AE58" i="5"/>
  <c r="AD58" i="5"/>
  <c r="AC58" i="5"/>
  <c r="P58" i="5"/>
  <c r="L58" i="5"/>
  <c r="J58" i="5"/>
  <c r="H58" i="5"/>
  <c r="F58" i="5" s="1"/>
  <c r="D58" i="5"/>
  <c r="B58" i="5"/>
  <c r="BI57" i="5"/>
  <c r="BF57" i="5"/>
  <c r="BE57" i="5"/>
  <c r="BC57" i="5"/>
  <c r="BA57" i="5"/>
  <c r="AY57" i="5"/>
  <c r="AW57" i="5"/>
  <c r="AU57" i="5"/>
  <c r="AS57" i="5"/>
  <c r="AN57" i="5"/>
  <c r="AL57" i="5" s="1"/>
  <c r="AJ57" i="5"/>
  <c r="AH57" i="5"/>
  <c r="AG57" i="5"/>
  <c r="AE57" i="5"/>
  <c r="AD57" i="5"/>
  <c r="AC57" i="5"/>
  <c r="P57" i="5"/>
  <c r="L57" i="5"/>
  <c r="N57" i="5" s="1"/>
  <c r="O57" i="5" s="1"/>
  <c r="J57" i="5"/>
  <c r="H57" i="5"/>
  <c r="D57" i="5"/>
  <c r="B57" i="5"/>
  <c r="BI56" i="5"/>
  <c r="BF56" i="5"/>
  <c r="BE56" i="5"/>
  <c r="BC56" i="5"/>
  <c r="BA56" i="5"/>
  <c r="AY56" i="5"/>
  <c r="AW56" i="5"/>
  <c r="AU56" i="5"/>
  <c r="AS56" i="5"/>
  <c r="AN56" i="5"/>
  <c r="AJ56" i="5"/>
  <c r="AH56" i="5"/>
  <c r="AB56" i="5"/>
  <c r="AD56" i="5" s="1"/>
  <c r="Z56" i="5"/>
  <c r="P56" i="5"/>
  <c r="L56" i="5"/>
  <c r="J56" i="5"/>
  <c r="H56" i="5"/>
  <c r="D56" i="5"/>
  <c r="B56" i="5"/>
  <c r="BI55" i="5"/>
  <c r="BF55" i="5"/>
  <c r="BE55" i="5"/>
  <c r="BC55" i="5"/>
  <c r="BA55" i="5"/>
  <c r="AY55" i="5"/>
  <c r="AW55" i="5"/>
  <c r="AU55" i="5"/>
  <c r="AS55" i="5"/>
  <c r="AN55" i="5"/>
  <c r="AJ55" i="5"/>
  <c r="AH55" i="5"/>
  <c r="AF55" i="5"/>
  <c r="AB55" i="5"/>
  <c r="Z55" i="5"/>
  <c r="P55" i="5"/>
  <c r="L55" i="5"/>
  <c r="J55" i="5"/>
  <c r="H55" i="5"/>
  <c r="D55" i="5"/>
  <c r="E55" i="5" s="1"/>
  <c r="B55" i="5"/>
  <c r="BI54" i="5"/>
  <c r="BF54" i="5"/>
  <c r="BE54" i="5"/>
  <c r="BC54" i="5"/>
  <c r="BA54" i="5"/>
  <c r="AY54" i="5"/>
  <c r="AW54" i="5"/>
  <c r="AU54" i="5"/>
  <c r="AS54" i="5"/>
  <c r="AN54" i="5"/>
  <c r="AJ54" i="5"/>
  <c r="AH54" i="5"/>
  <c r="AG54" i="5"/>
  <c r="AE54" i="5"/>
  <c r="AD54" i="5"/>
  <c r="AC54" i="5"/>
  <c r="P54" i="5"/>
  <c r="L54" i="5"/>
  <c r="J54" i="5"/>
  <c r="H54" i="5"/>
  <c r="D54" i="5"/>
  <c r="B54" i="5"/>
  <c r="BI53" i="5"/>
  <c r="BF53" i="5"/>
  <c r="BE53" i="5"/>
  <c r="BC53" i="5"/>
  <c r="BA53" i="5"/>
  <c r="AY53" i="5"/>
  <c r="AW53" i="5"/>
  <c r="AU53" i="5"/>
  <c r="AS53" i="5"/>
  <c r="AN53" i="5"/>
  <c r="AJ53" i="5"/>
  <c r="AH53" i="5"/>
  <c r="AF53" i="5"/>
  <c r="AF60" i="5" s="1"/>
  <c r="AB53" i="5"/>
  <c r="Z53" i="5"/>
  <c r="P53" i="5"/>
  <c r="L53" i="5"/>
  <c r="J53" i="5"/>
  <c r="H53" i="5"/>
  <c r="D53" i="5"/>
  <c r="B53" i="5"/>
  <c r="BE52" i="5"/>
  <c r="BC52" i="5"/>
  <c r="BA52" i="5"/>
  <c r="AY52" i="5"/>
  <c r="BJ51" i="5"/>
  <c r="BI51" i="5"/>
  <c r="BF51" i="5"/>
  <c r="BE51" i="5"/>
  <c r="BC51" i="5"/>
  <c r="BA51" i="5"/>
  <c r="AY51" i="5"/>
  <c r="AV51" i="5"/>
  <c r="AR51" i="5"/>
  <c r="AP51" i="5"/>
  <c r="AN51" i="5"/>
  <c r="AJ51" i="5"/>
  <c r="AH51" i="5"/>
  <c r="AF51" i="5"/>
  <c r="AB51" i="5"/>
  <c r="Z51" i="5"/>
  <c r="P51" i="5"/>
  <c r="L51" i="5"/>
  <c r="J51" i="5"/>
  <c r="H51" i="5"/>
  <c r="D51" i="5"/>
  <c r="B51" i="5"/>
  <c r="BF50" i="5"/>
  <c r="BE50" i="5"/>
  <c r="BC50" i="5"/>
  <c r="BA50" i="5"/>
  <c r="AY50" i="5"/>
  <c r="AV50" i="5"/>
  <c r="AT50" i="5" s="1"/>
  <c r="AR50" i="5"/>
  <c r="AP50" i="5"/>
  <c r="AN50" i="5"/>
  <c r="AJ50" i="5"/>
  <c r="AH50" i="5"/>
  <c r="AG50" i="5"/>
  <c r="AE50" i="5"/>
  <c r="AC50" i="5"/>
  <c r="P50" i="5"/>
  <c r="L50" i="5"/>
  <c r="J50" i="5"/>
  <c r="H50" i="5"/>
  <c r="D50" i="5"/>
  <c r="B50" i="5"/>
  <c r="BI49" i="5"/>
  <c r="BI50" i="5" s="1"/>
  <c r="BE49" i="5"/>
  <c r="BC49" i="5"/>
  <c r="BA49" i="5"/>
  <c r="AY49" i="5"/>
  <c r="BI48" i="5"/>
  <c r="BF48" i="5"/>
  <c r="BE48" i="5"/>
  <c r="BC48" i="5"/>
  <c r="BA48" i="5"/>
  <c r="AY48" i="5"/>
  <c r="AV48" i="5"/>
  <c r="AR48" i="5"/>
  <c r="AP48" i="5"/>
  <c r="AN48" i="5"/>
  <c r="AJ48" i="5"/>
  <c r="AH48" i="5"/>
  <c r="AG48" i="5"/>
  <c r="AE48" i="5"/>
  <c r="AC48" i="5"/>
  <c r="P48" i="5"/>
  <c r="L48" i="5"/>
  <c r="J48" i="5"/>
  <c r="H48" i="5"/>
  <c r="D48" i="5"/>
  <c r="B48" i="5"/>
  <c r="BI47" i="5"/>
  <c r="BF47" i="5"/>
  <c r="BE47" i="5"/>
  <c r="BC47" i="5"/>
  <c r="BA47" i="5"/>
  <c r="AY47" i="5"/>
  <c r="AV47" i="5"/>
  <c r="AR47" i="5"/>
  <c r="AP47" i="5"/>
  <c r="AN47" i="5"/>
  <c r="AJ47" i="5"/>
  <c r="AH47" i="5"/>
  <c r="AG47" i="5"/>
  <c r="AE47" i="5"/>
  <c r="AC47" i="5"/>
  <c r="P47" i="5"/>
  <c r="L47" i="5"/>
  <c r="J47" i="5"/>
  <c r="H47" i="5"/>
  <c r="D47" i="5"/>
  <c r="B47" i="5"/>
  <c r="BI46" i="5"/>
  <c r="BF46" i="5"/>
  <c r="BE46" i="5"/>
  <c r="BC46" i="5"/>
  <c r="BA46" i="5"/>
  <c r="AY46" i="5"/>
  <c r="AV46" i="5"/>
  <c r="AR46" i="5"/>
  <c r="AP46" i="5"/>
  <c r="AS46" i="5" s="1"/>
  <c r="AN46" i="5"/>
  <c r="AJ46" i="5"/>
  <c r="AH46" i="5"/>
  <c r="AG46" i="5"/>
  <c r="AE46" i="5"/>
  <c r="AC46" i="5"/>
  <c r="P46" i="5"/>
  <c r="L46" i="5"/>
  <c r="J46" i="5"/>
  <c r="H46" i="5"/>
  <c r="D46" i="5"/>
  <c r="B46" i="5"/>
  <c r="BI45" i="5"/>
  <c r="BF45" i="5"/>
  <c r="BE45" i="5"/>
  <c r="BC45" i="5"/>
  <c r="BA45" i="5"/>
  <c r="AY45" i="5"/>
  <c r="AV45" i="5"/>
  <c r="AR45" i="5"/>
  <c r="AP45" i="5"/>
  <c r="AN45" i="5"/>
  <c r="AL45" i="5" s="1"/>
  <c r="AJ45" i="5"/>
  <c r="AH45" i="5"/>
  <c r="AG45" i="5"/>
  <c r="AE45" i="5"/>
  <c r="AC45" i="5"/>
  <c r="P45" i="5"/>
  <c r="L45" i="5"/>
  <c r="J45" i="5"/>
  <c r="H45" i="5"/>
  <c r="D45" i="5"/>
  <c r="B45" i="5"/>
  <c r="BI44" i="5"/>
  <c r="BF44" i="5"/>
  <c r="BE44" i="5"/>
  <c r="BC44" i="5"/>
  <c r="BA44" i="5"/>
  <c r="AY44" i="5"/>
  <c r="AV44" i="5"/>
  <c r="AR44" i="5"/>
  <c r="AP44" i="5"/>
  <c r="AN44" i="5"/>
  <c r="AJ44" i="5"/>
  <c r="AH44" i="5"/>
  <c r="AG44" i="5"/>
  <c r="AE44" i="5"/>
  <c r="AC44" i="5"/>
  <c r="P44" i="5"/>
  <c r="L44" i="5"/>
  <c r="J44" i="5"/>
  <c r="H44" i="5"/>
  <c r="D44" i="5"/>
  <c r="E44" i="5" s="1"/>
  <c r="B44" i="5"/>
  <c r="BI43" i="5"/>
  <c r="BF43" i="5"/>
  <c r="BE43" i="5"/>
  <c r="BC43" i="5"/>
  <c r="BA43" i="5"/>
  <c r="AY43" i="5"/>
  <c r="AV43" i="5"/>
  <c r="AR43" i="5"/>
  <c r="AP43" i="5"/>
  <c r="AN43" i="5"/>
  <c r="AJ43" i="5"/>
  <c r="AK43" i="5" s="1"/>
  <c r="AH43" i="5"/>
  <c r="AG43" i="5"/>
  <c r="AE43" i="5"/>
  <c r="AC43" i="5"/>
  <c r="P43" i="5"/>
  <c r="L43" i="5"/>
  <c r="J43" i="5"/>
  <c r="H43" i="5"/>
  <c r="X43" i="5" s="1"/>
  <c r="D43" i="5"/>
  <c r="B43" i="5"/>
  <c r="BI42" i="5"/>
  <c r="BF42" i="5"/>
  <c r="BE42" i="5"/>
  <c r="BC42" i="5"/>
  <c r="BA42" i="5"/>
  <c r="AY42" i="5"/>
  <c r="AV42" i="5"/>
  <c r="AR42" i="5"/>
  <c r="AP42" i="5"/>
  <c r="AN42" i="5"/>
  <c r="AJ42" i="5"/>
  <c r="AH42" i="5"/>
  <c r="AG42" i="5"/>
  <c r="AE42" i="5"/>
  <c r="AC42" i="5"/>
  <c r="P42" i="5"/>
  <c r="L42" i="5"/>
  <c r="J42" i="5"/>
  <c r="H42" i="5"/>
  <c r="D42" i="5"/>
  <c r="B42" i="5"/>
  <c r="BI41" i="5"/>
  <c r="BF41" i="5"/>
  <c r="BE41" i="5"/>
  <c r="BC41" i="5"/>
  <c r="BA41" i="5"/>
  <c r="AY41" i="5"/>
  <c r="AV41" i="5"/>
  <c r="AR41" i="5"/>
  <c r="AP41" i="5"/>
  <c r="AW41" i="5" s="1"/>
  <c r="AN41" i="5"/>
  <c r="AJ41" i="5"/>
  <c r="AH41" i="5"/>
  <c r="AG41" i="5"/>
  <c r="AE41" i="5"/>
  <c r="AC41" i="5"/>
  <c r="P41" i="5"/>
  <c r="L41" i="5"/>
  <c r="J41" i="5"/>
  <c r="H41" i="5"/>
  <c r="D41" i="5"/>
  <c r="B41" i="5"/>
  <c r="BI40" i="5"/>
  <c r="BF40" i="5"/>
  <c r="BE40" i="5"/>
  <c r="BC40" i="5"/>
  <c r="BA40" i="5"/>
  <c r="AY40" i="5"/>
  <c r="AV40" i="5"/>
  <c r="AR40" i="5"/>
  <c r="AS40" i="5" s="1"/>
  <c r="AP40" i="5"/>
  <c r="AN40" i="5"/>
  <c r="AJ40" i="5"/>
  <c r="AH40" i="5"/>
  <c r="AG40" i="5"/>
  <c r="AE40" i="5"/>
  <c r="AC40" i="5"/>
  <c r="P40" i="5"/>
  <c r="L40" i="5"/>
  <c r="J40" i="5"/>
  <c r="H40" i="5"/>
  <c r="D40" i="5"/>
  <c r="B40" i="5"/>
  <c r="BI39" i="5"/>
  <c r="BF39" i="5"/>
  <c r="BE39" i="5"/>
  <c r="BC39" i="5"/>
  <c r="BA39" i="5"/>
  <c r="AY39" i="5"/>
  <c r="AV39" i="5"/>
  <c r="AR39" i="5"/>
  <c r="AP39" i="5"/>
  <c r="AN39" i="5"/>
  <c r="AJ39" i="5"/>
  <c r="AH39" i="5"/>
  <c r="AG39" i="5"/>
  <c r="AE39" i="5"/>
  <c r="AC39" i="5"/>
  <c r="P39" i="5"/>
  <c r="L39" i="5"/>
  <c r="J39" i="5"/>
  <c r="H39" i="5"/>
  <c r="X39" i="5" s="1"/>
  <c r="D39" i="5"/>
  <c r="B39" i="5"/>
  <c r="BI38" i="5"/>
  <c r="BF38" i="5"/>
  <c r="BE38" i="5"/>
  <c r="BC38" i="5"/>
  <c r="BA38" i="5"/>
  <c r="AY38" i="5"/>
  <c r="AV38" i="5"/>
  <c r="AR38" i="5"/>
  <c r="AP38" i="5"/>
  <c r="AN38" i="5"/>
  <c r="AJ38" i="5"/>
  <c r="AH38" i="5"/>
  <c r="AG38" i="5"/>
  <c r="AE38" i="5"/>
  <c r="AC38" i="5"/>
  <c r="P38" i="5"/>
  <c r="L38" i="5"/>
  <c r="J38" i="5"/>
  <c r="H38" i="5"/>
  <c r="D38" i="5"/>
  <c r="B38" i="5"/>
  <c r="BI37" i="5"/>
  <c r="BF37" i="5"/>
  <c r="BE37" i="5"/>
  <c r="BC37" i="5"/>
  <c r="BA37" i="5"/>
  <c r="AY37" i="5"/>
  <c r="AV37" i="5"/>
  <c r="AR37" i="5"/>
  <c r="AP37" i="5"/>
  <c r="AN37" i="5"/>
  <c r="AJ37" i="5"/>
  <c r="AH37" i="5"/>
  <c r="AG37" i="5"/>
  <c r="AE37" i="5"/>
  <c r="AC37" i="5"/>
  <c r="P37" i="5"/>
  <c r="L37" i="5"/>
  <c r="J37" i="5"/>
  <c r="H37" i="5"/>
  <c r="D37" i="5"/>
  <c r="B37" i="5"/>
  <c r="BI36" i="5"/>
  <c r="BF36" i="5"/>
  <c r="BE36" i="5"/>
  <c r="BC36" i="5"/>
  <c r="BA36" i="5"/>
  <c r="AY36" i="5"/>
  <c r="AV36" i="5"/>
  <c r="AR36" i="5"/>
  <c r="AP36" i="5"/>
  <c r="AN36" i="5"/>
  <c r="AJ36" i="5"/>
  <c r="AH36" i="5"/>
  <c r="AG36" i="5"/>
  <c r="AE36" i="5"/>
  <c r="AC36" i="5"/>
  <c r="P36" i="5"/>
  <c r="L36" i="5"/>
  <c r="J36" i="5"/>
  <c r="H36" i="5"/>
  <c r="D36" i="5"/>
  <c r="B36" i="5"/>
  <c r="BI35" i="5"/>
  <c r="BF35" i="5"/>
  <c r="BE35" i="5"/>
  <c r="BC35" i="5"/>
  <c r="BA35" i="5"/>
  <c r="AY35" i="5"/>
  <c r="AV35" i="5"/>
  <c r="AT35" i="5" s="1"/>
  <c r="AR35" i="5"/>
  <c r="AP35" i="5"/>
  <c r="AN35" i="5"/>
  <c r="AJ35" i="5"/>
  <c r="AH35" i="5"/>
  <c r="AG35" i="5"/>
  <c r="AE35" i="5"/>
  <c r="AC35" i="5"/>
  <c r="P35" i="5"/>
  <c r="L35" i="5"/>
  <c r="J35" i="5"/>
  <c r="H35" i="5"/>
  <c r="D35" i="5"/>
  <c r="T35" i="5" s="1"/>
  <c r="B35" i="5"/>
  <c r="BI34" i="5"/>
  <c r="BF34" i="5"/>
  <c r="BE34" i="5"/>
  <c r="BC34" i="5"/>
  <c r="BA34" i="5"/>
  <c r="AY34" i="5"/>
  <c r="AV34" i="5"/>
  <c r="AR34" i="5"/>
  <c r="AP34" i="5"/>
  <c r="AN34" i="5"/>
  <c r="AJ34" i="5"/>
  <c r="AK34" i="5" s="1"/>
  <c r="AH34" i="5"/>
  <c r="AG34" i="5"/>
  <c r="AE34" i="5"/>
  <c r="AC34" i="5"/>
  <c r="P34" i="5"/>
  <c r="L34" i="5"/>
  <c r="J34" i="5"/>
  <c r="H34" i="5"/>
  <c r="D34" i="5"/>
  <c r="B34" i="5"/>
  <c r="BI33" i="5"/>
  <c r="BF33" i="5"/>
  <c r="BE33" i="5"/>
  <c r="BC33" i="5"/>
  <c r="BA33" i="5"/>
  <c r="AY33" i="5"/>
  <c r="AV33" i="5"/>
  <c r="AR33" i="5"/>
  <c r="AP33" i="5"/>
  <c r="AN33" i="5"/>
  <c r="AJ33" i="5"/>
  <c r="AH33" i="5"/>
  <c r="AG33" i="5"/>
  <c r="AE33" i="5"/>
  <c r="AC33" i="5"/>
  <c r="P33" i="5"/>
  <c r="Q33" i="5" s="1"/>
  <c r="L33" i="5"/>
  <c r="J33" i="5"/>
  <c r="H33" i="5"/>
  <c r="D33" i="5"/>
  <c r="B33" i="5"/>
  <c r="BI32" i="5"/>
  <c r="BF32" i="5"/>
  <c r="BE32" i="5"/>
  <c r="BC32" i="5"/>
  <c r="BA32" i="5"/>
  <c r="AY32" i="5"/>
  <c r="AV32" i="5"/>
  <c r="AR32" i="5"/>
  <c r="AP32" i="5"/>
  <c r="AN32" i="5"/>
  <c r="AJ32" i="5"/>
  <c r="AK32" i="5" s="1"/>
  <c r="AH32" i="5"/>
  <c r="AG32" i="5"/>
  <c r="AE32" i="5"/>
  <c r="AC32" i="5"/>
  <c r="P32" i="5"/>
  <c r="L32" i="5"/>
  <c r="J32" i="5"/>
  <c r="H32" i="5"/>
  <c r="D32" i="5"/>
  <c r="B32" i="5"/>
  <c r="BI31" i="5"/>
  <c r="BF31" i="5"/>
  <c r="BE31" i="5"/>
  <c r="BC31" i="5"/>
  <c r="BA31" i="5"/>
  <c r="AY31" i="5"/>
  <c r="AV31" i="5"/>
  <c r="AR31" i="5"/>
  <c r="AP31" i="5"/>
  <c r="AN31" i="5"/>
  <c r="AJ31" i="5"/>
  <c r="AH31" i="5"/>
  <c r="AG31" i="5"/>
  <c r="AE31" i="5"/>
  <c r="AC31" i="5"/>
  <c r="P31" i="5"/>
  <c r="L31" i="5"/>
  <c r="J31" i="5"/>
  <c r="H31" i="5"/>
  <c r="D31" i="5"/>
  <c r="B31" i="5"/>
  <c r="BI30" i="5"/>
  <c r="BF30" i="5"/>
  <c r="BE30" i="5"/>
  <c r="BC30" i="5"/>
  <c r="BA30" i="5"/>
  <c r="AY30" i="5"/>
  <c r="AV30" i="5"/>
  <c r="AR30" i="5"/>
  <c r="AP30" i="5"/>
  <c r="AN30" i="5"/>
  <c r="AJ30" i="5"/>
  <c r="AH30" i="5"/>
  <c r="AF30" i="5"/>
  <c r="AF49" i="5" s="1"/>
  <c r="AB30" i="5"/>
  <c r="Z30" i="5"/>
  <c r="Z49" i="5" s="1"/>
  <c r="P30" i="5"/>
  <c r="L30" i="5"/>
  <c r="J30" i="5"/>
  <c r="H30" i="5"/>
  <c r="I30" i="5" s="1"/>
  <c r="D30" i="5"/>
  <c r="B30" i="5"/>
  <c r="BI29" i="5"/>
  <c r="BF29" i="5"/>
  <c r="BE29" i="5"/>
  <c r="BC29" i="5"/>
  <c r="BA29" i="5"/>
  <c r="AY29" i="5"/>
  <c r="AV29" i="5"/>
  <c r="AR29" i="5"/>
  <c r="AP29" i="5"/>
  <c r="AN29" i="5"/>
  <c r="AJ29" i="5"/>
  <c r="AH29" i="5"/>
  <c r="AG29" i="5"/>
  <c r="AE29" i="5"/>
  <c r="AC29" i="5"/>
  <c r="P29" i="5"/>
  <c r="L29" i="5"/>
  <c r="J29" i="5"/>
  <c r="H29" i="5"/>
  <c r="D29" i="5"/>
  <c r="B29" i="5"/>
  <c r="BE28" i="5"/>
  <c r="BD28" i="5"/>
  <c r="BC28" i="5"/>
  <c r="BB28" i="5"/>
  <c r="BA28" i="5"/>
  <c r="AZ28" i="5"/>
  <c r="AY28" i="5"/>
  <c r="AX28" i="5"/>
  <c r="BI27" i="5"/>
  <c r="BF27" i="5"/>
  <c r="BE27" i="5"/>
  <c r="BC27" i="5"/>
  <c r="BA27" i="5"/>
  <c r="AY27" i="5"/>
  <c r="AV27" i="5"/>
  <c r="AR27" i="5"/>
  <c r="AP27" i="5"/>
  <c r="AN27" i="5"/>
  <c r="AJ27" i="5"/>
  <c r="AH27" i="5"/>
  <c r="P27" i="5"/>
  <c r="L27" i="5"/>
  <c r="J27" i="5"/>
  <c r="H27" i="5"/>
  <c r="D27" i="5"/>
  <c r="B27" i="5"/>
  <c r="BI26" i="5"/>
  <c r="BF26" i="5"/>
  <c r="BE26" i="5"/>
  <c r="BC26" i="5"/>
  <c r="BA26" i="5"/>
  <c r="AY26" i="5"/>
  <c r="AV26" i="5"/>
  <c r="AR26" i="5"/>
  <c r="AP26" i="5"/>
  <c r="AN26" i="5"/>
  <c r="AJ26" i="5"/>
  <c r="AH26" i="5"/>
  <c r="P26" i="5"/>
  <c r="L26" i="5"/>
  <c r="J26" i="5"/>
  <c r="H26" i="5"/>
  <c r="D26" i="5"/>
  <c r="B26" i="5"/>
  <c r="BI25" i="5"/>
  <c r="BF25" i="5"/>
  <c r="BE25" i="5"/>
  <c r="BC25" i="5"/>
  <c r="BA25" i="5"/>
  <c r="AY25" i="5"/>
  <c r="AV25" i="5"/>
  <c r="AR25" i="5"/>
  <c r="AP25" i="5"/>
  <c r="AN25" i="5"/>
  <c r="AJ25" i="5"/>
  <c r="AH25" i="5"/>
  <c r="AK25" i="5" s="1"/>
  <c r="P25" i="5"/>
  <c r="L25" i="5"/>
  <c r="J25" i="5"/>
  <c r="H25" i="5"/>
  <c r="X25" i="5" s="1"/>
  <c r="D25" i="5"/>
  <c r="B25" i="5"/>
  <c r="BI24" i="5"/>
  <c r="BF24" i="5"/>
  <c r="BE24" i="5"/>
  <c r="BC24" i="5"/>
  <c r="BA24" i="5"/>
  <c r="AY24" i="5"/>
  <c r="AV24" i="5"/>
  <c r="AR24" i="5"/>
  <c r="AP24" i="5"/>
  <c r="AN24" i="5"/>
  <c r="AJ24" i="5"/>
  <c r="AH24" i="5"/>
  <c r="P24" i="5"/>
  <c r="L24" i="5"/>
  <c r="J24" i="5"/>
  <c r="H24" i="5"/>
  <c r="D24" i="5"/>
  <c r="B24" i="5"/>
  <c r="BI23" i="5"/>
  <c r="BF23" i="5"/>
  <c r="BE23" i="5"/>
  <c r="BC23" i="5"/>
  <c r="BA23" i="5"/>
  <c r="AY23" i="5"/>
  <c r="AV23" i="5"/>
  <c r="AR23" i="5"/>
  <c r="AS23" i="5" s="1"/>
  <c r="AP23" i="5"/>
  <c r="AN23" i="5"/>
  <c r="AJ23" i="5"/>
  <c r="AH23" i="5"/>
  <c r="P23" i="5"/>
  <c r="L23" i="5"/>
  <c r="J23" i="5"/>
  <c r="H23" i="5"/>
  <c r="F23" i="5" s="1"/>
  <c r="D23" i="5"/>
  <c r="B23" i="5"/>
  <c r="BI22" i="5"/>
  <c r="BF22" i="5"/>
  <c r="BE22" i="5"/>
  <c r="BC22" i="5"/>
  <c r="BA22" i="5"/>
  <c r="AY22" i="5"/>
  <c r="AV22" i="5"/>
  <c r="AR22" i="5"/>
  <c r="AP22" i="5"/>
  <c r="AN22" i="5"/>
  <c r="AL22" i="5" s="1"/>
  <c r="AJ22" i="5"/>
  <c r="AH22" i="5"/>
  <c r="P22" i="5"/>
  <c r="L22" i="5"/>
  <c r="J22" i="5"/>
  <c r="H22" i="5"/>
  <c r="D22" i="5"/>
  <c r="B22" i="5"/>
  <c r="BI21" i="5"/>
  <c r="BF21" i="5"/>
  <c r="BE21" i="5"/>
  <c r="BC21" i="5"/>
  <c r="BA21" i="5"/>
  <c r="AY21" i="5"/>
  <c r="AV21" i="5"/>
  <c r="AR21" i="5"/>
  <c r="AP21" i="5"/>
  <c r="AN21" i="5"/>
  <c r="AJ21" i="5"/>
  <c r="AH21" i="5"/>
  <c r="P21" i="5"/>
  <c r="L21" i="5"/>
  <c r="J21" i="5"/>
  <c r="H21" i="5"/>
  <c r="D21" i="5"/>
  <c r="B21" i="5"/>
  <c r="BI20" i="5"/>
  <c r="BF20" i="5"/>
  <c r="BE20" i="5"/>
  <c r="BC20" i="5"/>
  <c r="BA20" i="5"/>
  <c r="AY20" i="5"/>
  <c r="AV20" i="5"/>
  <c r="AR20" i="5"/>
  <c r="AP20" i="5"/>
  <c r="AN20" i="5"/>
  <c r="AJ20" i="5"/>
  <c r="AH20" i="5"/>
  <c r="P20" i="5"/>
  <c r="L20" i="5"/>
  <c r="J20" i="5"/>
  <c r="H20" i="5"/>
  <c r="D20" i="5"/>
  <c r="B20" i="5"/>
  <c r="BI19" i="5"/>
  <c r="BF19" i="5"/>
  <c r="BE19" i="5"/>
  <c r="BC19" i="5"/>
  <c r="BA19" i="5"/>
  <c r="AY19" i="5"/>
  <c r="AV19" i="5"/>
  <c r="AR19" i="5"/>
  <c r="AP19" i="5"/>
  <c r="AN19" i="5"/>
  <c r="AJ19" i="5"/>
  <c r="AH19" i="5"/>
  <c r="AF19" i="5"/>
  <c r="AD19" i="5" s="1"/>
  <c r="AE19" i="5" s="1"/>
  <c r="AB19" i="5"/>
  <c r="Z19" i="5"/>
  <c r="P19" i="5"/>
  <c r="L19" i="5"/>
  <c r="J19" i="5"/>
  <c r="H19" i="5"/>
  <c r="D19" i="5"/>
  <c r="B19" i="5"/>
  <c r="BM18" i="5"/>
  <c r="BI18" i="5"/>
  <c r="BF18" i="5"/>
  <c r="AV18" i="5"/>
  <c r="AR18" i="5"/>
  <c r="AP18" i="5"/>
  <c r="AN18" i="5"/>
  <c r="AJ18" i="5"/>
  <c r="AH18" i="5"/>
  <c r="P18" i="5"/>
  <c r="L18" i="5"/>
  <c r="J18" i="5"/>
  <c r="H18" i="5"/>
  <c r="D18" i="5"/>
  <c r="B18" i="5"/>
  <c r="BI17" i="5"/>
  <c r="BF17" i="5"/>
  <c r="BE17" i="5"/>
  <c r="BC17" i="5"/>
  <c r="BA17" i="5"/>
  <c r="AY17" i="5"/>
  <c r="AV17" i="5"/>
  <c r="AR17" i="5"/>
  <c r="AP17" i="5"/>
  <c r="AN17" i="5"/>
  <c r="AJ17" i="5"/>
  <c r="AH17" i="5"/>
  <c r="P17" i="5"/>
  <c r="L17" i="5"/>
  <c r="J17" i="5"/>
  <c r="H17" i="5"/>
  <c r="D17" i="5"/>
  <c r="B17" i="5"/>
  <c r="BI16" i="5"/>
  <c r="BF16" i="5"/>
  <c r="BE16" i="5"/>
  <c r="BC16" i="5"/>
  <c r="BA16" i="5"/>
  <c r="AY16" i="5"/>
  <c r="AV16" i="5"/>
  <c r="AR16" i="5"/>
  <c r="AP16" i="5"/>
  <c r="AN16" i="5"/>
  <c r="AO16" i="5" s="1"/>
  <c r="AJ16" i="5"/>
  <c r="AK16" i="5" s="1"/>
  <c r="AH16" i="5"/>
  <c r="P16" i="5"/>
  <c r="L16" i="5"/>
  <c r="J16" i="5"/>
  <c r="H16" i="5"/>
  <c r="D16" i="5"/>
  <c r="B16" i="5"/>
  <c r="BI15" i="5"/>
  <c r="BF15" i="5"/>
  <c r="BE15" i="5"/>
  <c r="BC15" i="5"/>
  <c r="BA15" i="5"/>
  <c r="AY15" i="5"/>
  <c r="AV15" i="5"/>
  <c r="AR15" i="5"/>
  <c r="AP15" i="5"/>
  <c r="AN15" i="5"/>
  <c r="AJ15" i="5"/>
  <c r="AH15" i="5"/>
  <c r="P15" i="5"/>
  <c r="L15" i="5"/>
  <c r="J15" i="5"/>
  <c r="H15" i="5"/>
  <c r="D15" i="5"/>
  <c r="B15" i="5"/>
  <c r="BI14" i="5"/>
  <c r="BF14" i="5"/>
  <c r="BE14" i="5"/>
  <c r="BC14" i="5"/>
  <c r="BA14" i="5"/>
  <c r="AY14" i="5"/>
  <c r="AV14" i="5"/>
  <c r="AR14" i="5"/>
  <c r="AP14" i="5"/>
  <c r="AN14" i="5"/>
  <c r="AJ14" i="5"/>
  <c r="AH14" i="5"/>
  <c r="P14" i="5"/>
  <c r="L14" i="5"/>
  <c r="J14" i="5"/>
  <c r="Q14" i="5" s="1"/>
  <c r="H14" i="5"/>
  <c r="D14" i="5"/>
  <c r="B14" i="5"/>
  <c r="I14" i="5" s="1"/>
  <c r="BI13" i="5"/>
  <c r="BF13" i="5"/>
  <c r="BE13" i="5"/>
  <c r="BC13" i="5"/>
  <c r="BA13" i="5"/>
  <c r="AY13" i="5"/>
  <c r="AV13" i="5"/>
  <c r="AR13" i="5"/>
  <c r="AP13" i="5"/>
  <c r="AN13" i="5"/>
  <c r="AJ13" i="5"/>
  <c r="AH13" i="5"/>
  <c r="P13" i="5"/>
  <c r="X13" i="5" s="1"/>
  <c r="L13" i="5"/>
  <c r="J13" i="5"/>
  <c r="H13" i="5"/>
  <c r="D13" i="5"/>
  <c r="B13" i="5"/>
  <c r="BI12" i="5"/>
  <c r="BF12" i="5"/>
  <c r="BE12" i="5"/>
  <c r="BC12" i="5"/>
  <c r="BA12" i="5"/>
  <c r="AY12" i="5"/>
  <c r="AV12" i="5"/>
  <c r="AT12" i="5" s="1"/>
  <c r="AR12" i="5"/>
  <c r="AP12" i="5"/>
  <c r="AS12" i="5" s="1"/>
  <c r="AN12" i="5"/>
  <c r="AJ12" i="5"/>
  <c r="AH12" i="5"/>
  <c r="AF12" i="5"/>
  <c r="AB12" i="5"/>
  <c r="AB10" i="5" s="1"/>
  <c r="AB28" i="5" s="1"/>
  <c r="Z12" i="5"/>
  <c r="P12" i="5"/>
  <c r="L12" i="5"/>
  <c r="J12" i="5"/>
  <c r="H12" i="5"/>
  <c r="D12" i="5"/>
  <c r="B12" i="5"/>
  <c r="BI11" i="5"/>
  <c r="BF11" i="5"/>
  <c r="BE11" i="5"/>
  <c r="BC11" i="5"/>
  <c r="BA11" i="5"/>
  <c r="AY11" i="5"/>
  <c r="AV11" i="5"/>
  <c r="AR11" i="5"/>
  <c r="AP11" i="5"/>
  <c r="AN11" i="5"/>
  <c r="AJ11" i="5"/>
  <c r="AH11" i="5"/>
  <c r="P11" i="5"/>
  <c r="L11" i="5"/>
  <c r="J11" i="5"/>
  <c r="H11" i="5"/>
  <c r="D11" i="5"/>
  <c r="B11" i="5"/>
  <c r="BE10" i="5"/>
  <c r="BC10" i="5"/>
  <c r="BA10" i="5"/>
  <c r="AY10" i="5"/>
  <c r="BI9" i="5"/>
  <c r="BF9" i="5"/>
  <c r="BE9" i="5"/>
  <c r="BC9" i="5"/>
  <c r="BA9" i="5"/>
  <c r="AY9" i="5"/>
  <c r="AV9" i="5"/>
  <c r="AT9" i="5" s="1"/>
  <c r="AU9" i="5" s="1"/>
  <c r="AR9" i="5"/>
  <c r="AP9" i="5"/>
  <c r="AN9" i="5"/>
  <c r="AJ9" i="5"/>
  <c r="AH9" i="5"/>
  <c r="P9" i="5"/>
  <c r="L9" i="5"/>
  <c r="J9" i="5"/>
  <c r="H9" i="5"/>
  <c r="D9" i="5"/>
  <c r="B9" i="5"/>
  <c r="BI8" i="5"/>
  <c r="BF8" i="5"/>
  <c r="BE8" i="5"/>
  <c r="BC8" i="5"/>
  <c r="BA8" i="5"/>
  <c r="AY8" i="5"/>
  <c r="AV8" i="5"/>
  <c r="AR8" i="5"/>
  <c r="AP8" i="5"/>
  <c r="AN8" i="5"/>
  <c r="AJ8" i="5"/>
  <c r="AH8" i="5"/>
  <c r="P8" i="5"/>
  <c r="L8" i="5"/>
  <c r="J8" i="5"/>
  <c r="H8" i="5"/>
  <c r="D8" i="5"/>
  <c r="B8" i="5"/>
  <c r="BI7" i="5"/>
  <c r="BF7" i="5"/>
  <c r="BE7" i="5"/>
  <c r="BC7" i="5"/>
  <c r="BA7" i="5"/>
  <c r="AY7" i="5"/>
  <c r="AV7" i="5"/>
  <c r="AW7" i="5" s="1"/>
  <c r="AR7" i="5"/>
  <c r="AP7" i="5"/>
  <c r="AN7" i="5"/>
  <c r="AJ7" i="5"/>
  <c r="AH7" i="5"/>
  <c r="P7" i="5"/>
  <c r="L7" i="5"/>
  <c r="J7" i="5"/>
  <c r="H7" i="5"/>
  <c r="D7" i="5"/>
  <c r="B7" i="5"/>
  <c r="BI6" i="5"/>
  <c r="BF6" i="5"/>
  <c r="BE6" i="5"/>
  <c r="BC6" i="5"/>
  <c r="BA6" i="5"/>
  <c r="AY6" i="5"/>
  <c r="AV6" i="5"/>
  <c r="AR6" i="5"/>
  <c r="AP6" i="5"/>
  <c r="AN6" i="5"/>
  <c r="AJ6" i="5"/>
  <c r="AH6" i="5"/>
  <c r="P6" i="5"/>
  <c r="L6" i="5"/>
  <c r="J6" i="5"/>
  <c r="H6" i="5"/>
  <c r="D6" i="5"/>
  <c r="B6" i="5"/>
  <c r="BI5" i="5"/>
  <c r="BF5" i="5"/>
  <c r="BE5" i="5"/>
  <c r="BC5" i="5"/>
  <c r="BA5" i="5"/>
  <c r="AY5" i="5"/>
  <c r="AV5" i="5"/>
  <c r="AR5" i="5"/>
  <c r="AP5" i="5"/>
  <c r="AN5" i="5"/>
  <c r="AJ5" i="5"/>
  <c r="AH5" i="5"/>
  <c r="P5" i="5"/>
  <c r="L5" i="5"/>
  <c r="J5" i="5"/>
  <c r="H5" i="5"/>
  <c r="D5" i="5"/>
  <c r="B5" i="5"/>
  <c r="I22" i="10" l="1"/>
  <c r="E22" i="10"/>
  <c r="AQ24" i="10"/>
  <c r="H10" i="5"/>
  <c r="AJ10" i="5"/>
  <c r="M68" i="5"/>
  <c r="AL42" i="5"/>
  <c r="AM42" i="5" s="1"/>
  <c r="M69" i="5"/>
  <c r="AQ28" i="10"/>
  <c r="AL66" i="5"/>
  <c r="AL48" i="5"/>
  <c r="AB60" i="5"/>
  <c r="AO64" i="5"/>
  <c r="Q7" i="5"/>
  <c r="AD12" i="5"/>
  <c r="T18" i="5"/>
  <c r="AW21" i="5"/>
  <c r="AK23" i="5"/>
  <c r="AW27" i="5"/>
  <c r="AW6" i="5"/>
  <c r="AS11" i="5"/>
  <c r="AT19" i="5"/>
  <c r="AK21" i="5"/>
  <c r="T22" i="5"/>
  <c r="AW23" i="5"/>
  <c r="AS7" i="5"/>
  <c r="I9" i="5"/>
  <c r="AS9" i="5"/>
  <c r="AT11" i="5"/>
  <c r="AU11" i="5" s="1"/>
  <c r="AO21" i="5"/>
  <c r="AL25" i="5"/>
  <c r="X26" i="5"/>
  <c r="I29" i="5"/>
  <c r="T30" i="5"/>
  <c r="Q30" i="5"/>
  <c r="AO32" i="5"/>
  <c r="AS33" i="5"/>
  <c r="N34" i="5"/>
  <c r="AL35" i="5"/>
  <c r="M38" i="5"/>
  <c r="AW38" i="5"/>
  <c r="AO39" i="5"/>
  <c r="AK40" i="5"/>
  <c r="AT40" i="5"/>
  <c r="AU40" i="5" s="1"/>
  <c r="AO46" i="5"/>
  <c r="I47" i="5"/>
  <c r="T48" i="5"/>
  <c r="N48" i="5"/>
  <c r="O48" i="5" s="1"/>
  <c r="AS48" i="5"/>
  <c r="AO51" i="5"/>
  <c r="N53" i="5"/>
  <c r="O53" i="5" s="1"/>
  <c r="AO53" i="5"/>
  <c r="AL54" i="5"/>
  <c r="AC55" i="5"/>
  <c r="T56" i="5"/>
  <c r="E57" i="5"/>
  <c r="BG64" i="5"/>
  <c r="E67" i="5"/>
  <c r="AL68" i="5"/>
  <c r="F69" i="5"/>
  <c r="BK70" i="5"/>
  <c r="AO70" i="5"/>
  <c r="AK73" i="5"/>
  <c r="BK74" i="5"/>
  <c r="BG75" i="5"/>
  <c r="BJ75" i="5" s="1"/>
  <c r="Q34" i="5"/>
  <c r="AW37" i="5"/>
  <c r="AW44" i="5"/>
  <c r="I48" i="5"/>
  <c r="AO55" i="5"/>
  <c r="BK61" i="5"/>
  <c r="AM62" i="5"/>
  <c r="AK82" i="5"/>
  <c r="T11" i="5"/>
  <c r="AS25" i="5"/>
  <c r="AS27" i="5"/>
  <c r="AT46" i="5"/>
  <c r="N58" i="5"/>
  <c r="F67" i="5"/>
  <c r="G67" i="5" s="1"/>
  <c r="BG73" i="5"/>
  <c r="N5" i="5"/>
  <c r="O5" i="5" s="1"/>
  <c r="T7" i="5"/>
  <c r="AO7" i="5"/>
  <c r="N8" i="5"/>
  <c r="O8" i="5" s="1"/>
  <c r="F11" i="5"/>
  <c r="N11" i="5"/>
  <c r="AS13" i="5"/>
  <c r="M14" i="5"/>
  <c r="AL14" i="5"/>
  <c r="F15" i="5"/>
  <c r="G15" i="5" s="1"/>
  <c r="M16" i="5"/>
  <c r="T25" i="5"/>
  <c r="BK25" i="5" s="1"/>
  <c r="N25" i="5"/>
  <c r="N31" i="5"/>
  <c r="AS31" i="5"/>
  <c r="R35" i="5"/>
  <c r="BG35" i="5" s="1"/>
  <c r="M35" i="5"/>
  <c r="Q38" i="5"/>
  <c r="AL40" i="5"/>
  <c r="AM40" i="5" s="1"/>
  <c r="X41" i="5"/>
  <c r="AT41" i="5"/>
  <c r="AU41" i="5" s="1"/>
  <c r="Q42" i="5"/>
  <c r="AS42" i="5"/>
  <c r="R43" i="5"/>
  <c r="BG43" i="5" s="1"/>
  <c r="X44" i="5"/>
  <c r="AS45" i="5"/>
  <c r="N50" i="5"/>
  <c r="O50" i="5" s="1"/>
  <c r="AL56" i="5"/>
  <c r="AM56" i="5" s="1"/>
  <c r="F57" i="5"/>
  <c r="G57" i="5" s="1"/>
  <c r="X68" i="5"/>
  <c r="AK68" i="5"/>
  <c r="AO76" i="5"/>
  <c r="M78" i="5"/>
  <c r="AL79" i="5"/>
  <c r="AM79" i="5" s="1"/>
  <c r="I80" i="5"/>
  <c r="AK80" i="5"/>
  <c r="T81" i="5"/>
  <c r="F5" i="5"/>
  <c r="G5" i="5" s="1"/>
  <c r="AO6" i="5"/>
  <c r="I11" i="5"/>
  <c r="AK11" i="5"/>
  <c r="AU19" i="5"/>
  <c r="AM22" i="5"/>
  <c r="AW31" i="5"/>
  <c r="AW34" i="5"/>
  <c r="I42" i="5"/>
  <c r="AK46" i="5"/>
  <c r="AL53" i="5"/>
  <c r="AM68" i="5"/>
  <c r="O72" i="5"/>
  <c r="AO73" i="5"/>
  <c r="AO80" i="5"/>
  <c r="E11" i="5"/>
  <c r="M11" i="5"/>
  <c r="AL19" i="5"/>
  <c r="AM19" i="5" s="1"/>
  <c r="N22" i="5"/>
  <c r="N26" i="5"/>
  <c r="E33" i="5"/>
  <c r="M37" i="5"/>
  <c r="AS44" i="5"/>
  <c r="E64" i="5"/>
  <c r="O67" i="5"/>
  <c r="BG68" i="5"/>
  <c r="AK69" i="5"/>
  <c r="BK73" i="5"/>
  <c r="BK76" i="5"/>
  <c r="BL76" i="5" s="1"/>
  <c r="BG80" i="5"/>
  <c r="X82" i="5"/>
  <c r="AO22" i="10"/>
  <c r="AO28" i="10"/>
  <c r="AO24" i="10"/>
  <c r="P10" i="5"/>
  <c r="AK17" i="5"/>
  <c r="AK20" i="5"/>
  <c r="R23" i="5"/>
  <c r="BG23" i="5" s="1"/>
  <c r="BJ23" i="5" s="1"/>
  <c r="AO23" i="5"/>
  <c r="M25" i="5"/>
  <c r="R27" i="5"/>
  <c r="AO27" i="5"/>
  <c r="Q29" i="5"/>
  <c r="AW30" i="5"/>
  <c r="I35" i="5"/>
  <c r="N36" i="5"/>
  <c r="O36" i="5" s="1"/>
  <c r="N39" i="5"/>
  <c r="AO41" i="5"/>
  <c r="AT45" i="5"/>
  <c r="AU45" i="5" s="1"/>
  <c r="M47" i="5"/>
  <c r="E51" i="5"/>
  <c r="F54" i="5"/>
  <c r="G54" i="5" s="1"/>
  <c r="AK57" i="5"/>
  <c r="AK58" i="5"/>
  <c r="AL59" i="5"/>
  <c r="E62" i="5"/>
  <c r="M66" i="5"/>
  <c r="N70" i="5"/>
  <c r="O70" i="5" s="1"/>
  <c r="AK72" i="5"/>
  <c r="M76" i="5"/>
  <c r="AL5" i="5"/>
  <c r="AM5" i="5" s="1"/>
  <c r="AL11" i="5"/>
  <c r="R13" i="5"/>
  <c r="AO13" i="5"/>
  <c r="AK14" i="5"/>
  <c r="R17" i="5"/>
  <c r="R20" i="5"/>
  <c r="X31" i="5"/>
  <c r="AO38" i="5"/>
  <c r="AW39" i="5"/>
  <c r="Q47" i="5"/>
  <c r="AU50" i="5"/>
  <c r="I51" i="5"/>
  <c r="AO56" i="5"/>
  <c r="O58" i="5"/>
  <c r="AM58" i="5"/>
  <c r="I75" i="5"/>
  <c r="O76" i="5"/>
  <c r="AF10" i="5"/>
  <c r="AF28" i="5" s="1"/>
  <c r="D10" i="5"/>
  <c r="AW13" i="5"/>
  <c r="AG30" i="5"/>
  <c r="X37" i="5"/>
  <c r="E42" i="5"/>
  <c r="M65" i="5"/>
  <c r="M72" i="5"/>
  <c r="R75" i="5"/>
  <c r="T8" i="5"/>
  <c r="AS17" i="5"/>
  <c r="E24" i="5"/>
  <c r="T29" i="5"/>
  <c r="M31" i="5"/>
  <c r="X33" i="5"/>
  <c r="O34" i="5"/>
  <c r="AK48" i="5"/>
  <c r="H60" i="5"/>
  <c r="AJ60" i="5"/>
  <c r="T12" i="5"/>
  <c r="I24" i="5"/>
  <c r="M27" i="5"/>
  <c r="AO37" i="5"/>
  <c r="AK39" i="5"/>
  <c r="AK42" i="5"/>
  <c r="F45" i="5"/>
  <c r="AK45" i="5"/>
  <c r="R47" i="5"/>
  <c r="Q53" i="5"/>
  <c r="R58" i="5"/>
  <c r="T59" i="5"/>
  <c r="R66" i="5"/>
  <c r="AO71" i="5"/>
  <c r="R76" i="5"/>
  <c r="AT8" i="5"/>
  <c r="E9" i="5"/>
  <c r="AR10" i="5"/>
  <c r="F21" i="5"/>
  <c r="G21" i="5" s="1"/>
  <c r="AL26" i="5"/>
  <c r="AM26" i="5" s="1"/>
  <c r="Q27" i="5"/>
  <c r="AS34" i="5"/>
  <c r="I36" i="5"/>
  <c r="AW43" i="5"/>
  <c r="T44" i="5"/>
  <c r="V44" i="5" s="1"/>
  <c r="AM45" i="5"/>
  <c r="M48" i="5"/>
  <c r="R57" i="5"/>
  <c r="AO67" i="5"/>
  <c r="BG69" i="5"/>
  <c r="M50" i="5"/>
  <c r="N64" i="5"/>
  <c r="O64" i="5" s="1"/>
  <c r="R72" i="5"/>
  <c r="M73" i="5"/>
  <c r="BG79" i="5"/>
  <c r="M81" i="5"/>
  <c r="AM22" i="10"/>
  <c r="M7" i="5"/>
  <c r="AK64" i="5"/>
  <c r="AL64" i="5"/>
  <c r="AM64" i="5" s="1"/>
  <c r="F74" i="5"/>
  <c r="G74" i="5" s="1"/>
  <c r="X74" i="5"/>
  <c r="AT5" i="5"/>
  <c r="AU5" i="5" s="1"/>
  <c r="AM53" i="5"/>
  <c r="AS6" i="5"/>
  <c r="F12" i="5"/>
  <c r="AL15" i="5"/>
  <c r="AK29" i="5"/>
  <c r="AW46" i="5"/>
  <c r="F50" i="5"/>
  <c r="G50" i="5" s="1"/>
  <c r="BK80" i="5"/>
  <c r="T80" i="5"/>
  <c r="E80" i="5"/>
  <c r="X7" i="5"/>
  <c r="M9" i="5"/>
  <c r="AW9" i="5"/>
  <c r="F13" i="5"/>
  <c r="G13" i="5" s="1"/>
  <c r="AT14" i="5"/>
  <c r="AS20" i="5"/>
  <c r="AT22" i="5"/>
  <c r="AU22" i="5" s="1"/>
  <c r="E23" i="5"/>
  <c r="AK24" i="5"/>
  <c r="AT25" i="5"/>
  <c r="AU25" i="5" s="1"/>
  <c r="AO31" i="5"/>
  <c r="BF49" i="5"/>
  <c r="AS32" i="5"/>
  <c r="X34" i="5"/>
  <c r="AS37" i="5"/>
  <c r="T39" i="5"/>
  <c r="N41" i="5"/>
  <c r="AS41" i="5"/>
  <c r="M44" i="5"/>
  <c r="N45" i="5"/>
  <c r="O45" i="5" s="1"/>
  <c r="AU46" i="5"/>
  <c r="AO50" i="5"/>
  <c r="AS51" i="5"/>
  <c r="M54" i="5"/>
  <c r="M58" i="5"/>
  <c r="M59" i="5"/>
  <c r="N62" i="5"/>
  <c r="O62" i="5" s="1"/>
  <c r="AK74" i="5"/>
  <c r="T76" i="5"/>
  <c r="AL8" i="5"/>
  <c r="AM8" i="5" s="1"/>
  <c r="Q9" i="5"/>
  <c r="X12" i="5"/>
  <c r="N14" i="5"/>
  <c r="G23" i="5"/>
  <c r="F26" i="5"/>
  <c r="G26" i="5" s="1"/>
  <c r="AO30" i="5"/>
  <c r="AW32" i="5"/>
  <c r="AO40" i="5"/>
  <c r="AL50" i="5"/>
  <c r="AM50" i="5" s="1"/>
  <c r="AW51" i="5"/>
  <c r="L60" i="5"/>
  <c r="AM54" i="5"/>
  <c r="T55" i="5"/>
  <c r="BK55" i="5" s="1"/>
  <c r="AM59" i="5"/>
  <c r="T61" i="5"/>
  <c r="N65" i="5"/>
  <c r="O65" i="5" s="1"/>
  <c r="N66" i="5"/>
  <c r="O66" i="5" s="1"/>
  <c r="X67" i="5"/>
  <c r="AM74" i="5"/>
  <c r="X79" i="5"/>
  <c r="AL12" i="5"/>
  <c r="AM12" i="5" s="1"/>
  <c r="M13" i="5"/>
  <c r="T38" i="5"/>
  <c r="BK38" i="5" s="1"/>
  <c r="N44" i="5"/>
  <c r="N54" i="5"/>
  <c r="O54" i="5" s="1"/>
  <c r="T65" i="5"/>
  <c r="T67" i="5"/>
  <c r="AK9" i="5"/>
  <c r="N12" i="5"/>
  <c r="O12" i="5" s="1"/>
  <c r="T14" i="5"/>
  <c r="BK14" i="5" s="1"/>
  <c r="R16" i="5"/>
  <c r="AT21" i="5"/>
  <c r="AU21" i="5" s="1"/>
  <c r="M23" i="5"/>
  <c r="I25" i="5"/>
  <c r="AT26" i="5"/>
  <c r="AU26" i="5" s="1"/>
  <c r="E27" i="5"/>
  <c r="AK33" i="5"/>
  <c r="N35" i="5"/>
  <c r="O35" i="5" s="1"/>
  <c r="T37" i="5"/>
  <c r="E38" i="5"/>
  <c r="X46" i="5"/>
  <c r="AW50" i="5"/>
  <c r="Z60" i="5"/>
  <c r="BF60" i="5"/>
  <c r="R71" i="5"/>
  <c r="Y71" i="5" s="1"/>
  <c r="E76" i="5"/>
  <c r="AK7" i="5"/>
  <c r="R9" i="5"/>
  <c r="BG9" i="5" s="1"/>
  <c r="Q13" i="5"/>
  <c r="AT15" i="5"/>
  <c r="E16" i="5"/>
  <c r="M21" i="5"/>
  <c r="AS21" i="5"/>
  <c r="Q23" i="5"/>
  <c r="I27" i="5"/>
  <c r="AS29" i="5"/>
  <c r="Q35" i="5"/>
  <c r="AL38" i="5"/>
  <c r="AM38" i="5" s="1"/>
  <c r="AS43" i="5"/>
  <c r="AL46" i="5"/>
  <c r="AM46" i="5" s="1"/>
  <c r="H83" i="5"/>
  <c r="M63" i="5"/>
  <c r="R65" i="5"/>
  <c r="U65" i="5" s="1"/>
  <c r="N80" i="5"/>
  <c r="O80" i="5" s="1"/>
  <c r="N81" i="5"/>
  <c r="O81" i="5" s="1"/>
  <c r="AU8" i="5"/>
  <c r="G11" i="5"/>
  <c r="AC12" i="5"/>
  <c r="N15" i="5"/>
  <c r="O15" i="5" s="1"/>
  <c r="I16" i="5"/>
  <c r="M24" i="5"/>
  <c r="E25" i="5"/>
  <c r="O26" i="5"/>
  <c r="T31" i="5"/>
  <c r="BK31" i="5" s="1"/>
  <c r="AL32" i="5"/>
  <c r="AM32" i="5" s="1"/>
  <c r="E36" i="5"/>
  <c r="AL41" i="5"/>
  <c r="AM41" i="5" s="1"/>
  <c r="AW42" i="5"/>
  <c r="BK44" i="5"/>
  <c r="N46" i="5"/>
  <c r="O46" i="5" s="1"/>
  <c r="T58" i="5"/>
  <c r="I62" i="5"/>
  <c r="F65" i="5"/>
  <c r="G65" i="5" s="1"/>
  <c r="N78" i="5"/>
  <c r="O78" i="5" s="1"/>
  <c r="E12" i="5"/>
  <c r="AS14" i="5"/>
  <c r="M41" i="5"/>
  <c r="AK44" i="5"/>
  <c r="R48" i="5"/>
  <c r="Q48" i="5"/>
  <c r="AO48" i="5"/>
  <c r="AG53" i="5"/>
  <c r="T54" i="5"/>
  <c r="BK54" i="5" s="1"/>
  <c r="AK65" i="5"/>
  <c r="AM24" i="10"/>
  <c r="W24" i="10"/>
  <c r="AC24" i="10"/>
  <c r="Y24" i="10"/>
  <c r="U24" i="10"/>
  <c r="I24" i="10"/>
  <c r="BJ79" i="5"/>
  <c r="BJ68" i="5"/>
  <c r="AE24" i="10"/>
  <c r="E24" i="10"/>
  <c r="AG24" i="10"/>
  <c r="BG71" i="5"/>
  <c r="I5" i="5"/>
  <c r="X6" i="5"/>
  <c r="N7" i="5"/>
  <c r="O7" i="5" s="1"/>
  <c r="AN10" i="5"/>
  <c r="AN28" i="5" s="1"/>
  <c r="Q11" i="5"/>
  <c r="BI10" i="5"/>
  <c r="BI28" i="5" s="1"/>
  <c r="BI52" i="5" s="1"/>
  <c r="BI59" i="5" s="1"/>
  <c r="AO14" i="5"/>
  <c r="M17" i="5"/>
  <c r="X18" i="5"/>
  <c r="I19" i="5"/>
  <c r="AG19" i="5"/>
  <c r="AL21" i="5"/>
  <c r="AM21" i="5" s="1"/>
  <c r="X22" i="5"/>
  <c r="AW24" i="5"/>
  <c r="Q25" i="5"/>
  <c r="Q32" i="5"/>
  <c r="N33" i="5"/>
  <c r="O33" i="5" s="1"/>
  <c r="X35" i="5"/>
  <c r="V35" i="5" s="1"/>
  <c r="R36" i="5"/>
  <c r="BG36" i="5" s="1"/>
  <c r="BJ36" i="5" s="1"/>
  <c r="AW36" i="5"/>
  <c r="R37" i="5"/>
  <c r="Y37" i="5" s="1"/>
  <c r="AL39" i="5"/>
  <c r="AM39" i="5" s="1"/>
  <c r="I40" i="5"/>
  <c r="I41" i="5"/>
  <c r="Q44" i="5"/>
  <c r="AO44" i="5"/>
  <c r="M46" i="5"/>
  <c r="F48" i="5"/>
  <c r="G48" i="5" s="1"/>
  <c r="T50" i="5"/>
  <c r="BK50" i="5" s="1"/>
  <c r="Q51" i="5"/>
  <c r="AD60" i="5"/>
  <c r="AE60" i="5" s="1"/>
  <c r="E54" i="5"/>
  <c r="AO54" i="5"/>
  <c r="I59" i="5"/>
  <c r="D83" i="5"/>
  <c r="T62" i="5"/>
  <c r="F63" i="5"/>
  <c r="G63" i="5" s="1"/>
  <c r="X69" i="5"/>
  <c r="AK75" i="5"/>
  <c r="BL80" i="5"/>
  <c r="O82" i="5"/>
  <c r="M5" i="5"/>
  <c r="AO5" i="5"/>
  <c r="M6" i="5"/>
  <c r="E7" i="5"/>
  <c r="AT7" i="5"/>
  <c r="AU7" i="5" s="1"/>
  <c r="F9" i="5"/>
  <c r="G9" i="5" s="1"/>
  <c r="AV10" i="5"/>
  <c r="AV28" i="5" s="1"/>
  <c r="AW11" i="5"/>
  <c r="AT13" i="5"/>
  <c r="AU13" i="5" s="1"/>
  <c r="O14" i="5"/>
  <c r="BG16" i="5"/>
  <c r="M19" i="5"/>
  <c r="AK19" i="5"/>
  <c r="AW19" i="5"/>
  <c r="E20" i="5"/>
  <c r="N23" i="5"/>
  <c r="O23" i="5" s="1"/>
  <c r="Q24" i="5"/>
  <c r="AW25" i="5"/>
  <c r="T26" i="5"/>
  <c r="V26" i="5" s="1"/>
  <c r="F27" i="5"/>
  <c r="G27" i="5" s="1"/>
  <c r="X27" i="5"/>
  <c r="AT27" i="5"/>
  <c r="AU27" i="5" s="1"/>
  <c r="E31" i="5"/>
  <c r="AT31" i="5"/>
  <c r="AU31" i="5" s="1"/>
  <c r="AT32" i="5"/>
  <c r="AU32" i="5" s="1"/>
  <c r="R33" i="5"/>
  <c r="Y33" i="5" s="1"/>
  <c r="T33" i="5"/>
  <c r="V33" i="5" s="1"/>
  <c r="AO34" i="5"/>
  <c r="F36" i="5"/>
  <c r="G36" i="5" s="1"/>
  <c r="E37" i="5"/>
  <c r="AT38" i="5"/>
  <c r="AU38" i="5" s="1"/>
  <c r="M40" i="5"/>
  <c r="E43" i="5"/>
  <c r="AT44" i="5"/>
  <c r="AU44" i="5" s="1"/>
  <c r="AK47" i="5"/>
  <c r="AT48" i="5"/>
  <c r="AU48" i="5" s="1"/>
  <c r="AC51" i="5"/>
  <c r="AH60" i="5"/>
  <c r="AK56" i="5"/>
  <c r="I57" i="5"/>
  <c r="Q58" i="5"/>
  <c r="AO58" i="5"/>
  <c r="N68" i="5"/>
  <c r="O68" i="5" s="1"/>
  <c r="N74" i="5"/>
  <c r="O74" i="5" s="1"/>
  <c r="AO74" i="5"/>
  <c r="AL75" i="5"/>
  <c r="AM75" i="5" s="1"/>
  <c r="F76" i="5"/>
  <c r="G76" i="5" s="1"/>
  <c r="N77" i="5"/>
  <c r="O77" i="5" s="1"/>
  <c r="X78" i="5"/>
  <c r="F80" i="5"/>
  <c r="H28" i="5"/>
  <c r="G12" i="5"/>
  <c r="AE12" i="5"/>
  <c r="AU12" i="5"/>
  <c r="Q19" i="5"/>
  <c r="N21" i="5"/>
  <c r="O21" i="5" s="1"/>
  <c r="AS39" i="5"/>
  <c r="Q40" i="5"/>
  <c r="T42" i="5"/>
  <c r="BK42" i="5" s="1"/>
  <c r="I44" i="5"/>
  <c r="Q45" i="5"/>
  <c r="AW48" i="5"/>
  <c r="X50" i="5"/>
  <c r="R51" i="5"/>
  <c r="AG51" i="5"/>
  <c r="I54" i="5"/>
  <c r="E58" i="5"/>
  <c r="AK59" i="5"/>
  <c r="I64" i="5"/>
  <c r="R68" i="5"/>
  <c r="F70" i="5"/>
  <c r="G70" i="5" s="1"/>
  <c r="AO72" i="5"/>
  <c r="N73" i="5"/>
  <c r="O73" i="5" s="1"/>
  <c r="R79" i="5"/>
  <c r="BG81" i="5"/>
  <c r="R5" i="5"/>
  <c r="AS5" i="5"/>
  <c r="I7" i="5"/>
  <c r="F8" i="5"/>
  <c r="G8" i="5" s="1"/>
  <c r="AL9" i="5"/>
  <c r="AM9" i="5" s="1"/>
  <c r="P28" i="5"/>
  <c r="AM11" i="5"/>
  <c r="T13" i="5"/>
  <c r="V13" i="5" s="1"/>
  <c r="E14" i="5"/>
  <c r="AU14" i="5"/>
  <c r="AS16" i="5"/>
  <c r="BK18" i="5"/>
  <c r="T21" i="5"/>
  <c r="BK21" i="5" s="1"/>
  <c r="Q21" i="5"/>
  <c r="AT23" i="5"/>
  <c r="AU23" i="5" s="1"/>
  <c r="AM25" i="5"/>
  <c r="AK27" i="5"/>
  <c r="AK31" i="5"/>
  <c r="E32" i="5"/>
  <c r="AK36" i="5"/>
  <c r="O41" i="5"/>
  <c r="G58" i="5"/>
  <c r="R59" i="5"/>
  <c r="O59" i="5"/>
  <c r="AO63" i="5"/>
  <c r="T66" i="5"/>
  <c r="AK70" i="5"/>
  <c r="I71" i="5"/>
  <c r="BK72" i="5"/>
  <c r="BL72" i="5" s="1"/>
  <c r="T72" i="5"/>
  <c r="BG72" i="5"/>
  <c r="T77" i="5"/>
  <c r="Q6" i="5"/>
  <c r="E5" i="5"/>
  <c r="Q5" i="5"/>
  <c r="AK6" i="5"/>
  <c r="AL7" i="5"/>
  <c r="AM7" i="5" s="1"/>
  <c r="X8" i="5"/>
  <c r="V8" i="5" s="1"/>
  <c r="AO11" i="5"/>
  <c r="M12" i="5"/>
  <c r="AK12" i="5"/>
  <c r="AK13" i="5"/>
  <c r="AW14" i="5"/>
  <c r="T15" i="5"/>
  <c r="AW16" i="5"/>
  <c r="AC19" i="5"/>
  <c r="AO19" i="5"/>
  <c r="M20" i="5"/>
  <c r="E21" i="5"/>
  <c r="R24" i="5"/>
  <c r="BG24" i="5" s="1"/>
  <c r="AO24" i="5"/>
  <c r="AO25" i="5"/>
  <c r="AL27" i="5"/>
  <c r="AM27" i="5" s="1"/>
  <c r="AL31" i="5"/>
  <c r="AM31" i="5" s="1"/>
  <c r="I32" i="5"/>
  <c r="I33" i="5"/>
  <c r="F34" i="5"/>
  <c r="G34" i="5" s="1"/>
  <c r="M36" i="5"/>
  <c r="AO36" i="5"/>
  <c r="AK37" i="5"/>
  <c r="I38" i="5"/>
  <c r="F39" i="5"/>
  <c r="G39" i="5" s="1"/>
  <c r="AT39" i="5"/>
  <c r="AU39" i="5" s="1"/>
  <c r="R41" i="5"/>
  <c r="Q41" i="5"/>
  <c r="M42" i="5"/>
  <c r="AO42" i="5"/>
  <c r="M43" i="5"/>
  <c r="T45" i="5"/>
  <c r="E46" i="5"/>
  <c r="AS47" i="5"/>
  <c r="AM48" i="5"/>
  <c r="AK51" i="5"/>
  <c r="B60" i="5"/>
  <c r="I60" i="5" s="1"/>
  <c r="AN60" i="5"/>
  <c r="AL60" i="5" s="1"/>
  <c r="AK55" i="5"/>
  <c r="M57" i="5"/>
  <c r="I58" i="5"/>
  <c r="Q59" i="5"/>
  <c r="AO59" i="5"/>
  <c r="P83" i="5"/>
  <c r="N63" i="5"/>
  <c r="O63" i="5" s="1"/>
  <c r="M64" i="5"/>
  <c r="I65" i="5"/>
  <c r="E66" i="5"/>
  <c r="E68" i="5"/>
  <c r="AK71" i="5"/>
  <c r="E72" i="5"/>
  <c r="E77" i="5"/>
  <c r="E81" i="5"/>
  <c r="R6" i="5"/>
  <c r="Y6" i="5" s="1"/>
  <c r="AO9" i="5"/>
  <c r="R18" i="5"/>
  <c r="BG18" i="5" s="1"/>
  <c r="BL18" i="5" s="1"/>
  <c r="R19" i="5"/>
  <c r="BG19" i="5" s="1"/>
  <c r="BJ19" i="5" s="1"/>
  <c r="AW40" i="5"/>
  <c r="G45" i="5"/>
  <c r="T46" i="5"/>
  <c r="BK46" i="5" s="1"/>
  <c r="D60" i="5"/>
  <c r="AM57" i="5"/>
  <c r="E59" i="5"/>
  <c r="I66" i="5"/>
  <c r="I67" i="5"/>
  <c r="L83" i="5"/>
  <c r="E74" i="5"/>
  <c r="AK5" i="5"/>
  <c r="AW5" i="5"/>
  <c r="E6" i="5"/>
  <c r="N9" i="5"/>
  <c r="O9" i="5" s="1"/>
  <c r="O11" i="5"/>
  <c r="BF10" i="5"/>
  <c r="BF28" i="5" s="1"/>
  <c r="BF52" i="5" s="1"/>
  <c r="I13" i="5"/>
  <c r="AM14" i="5"/>
  <c r="X15" i="5"/>
  <c r="V15" i="5" s="1"/>
  <c r="Q16" i="5"/>
  <c r="E19" i="5"/>
  <c r="AS19" i="5"/>
  <c r="I21" i="5"/>
  <c r="F22" i="5"/>
  <c r="I23" i="5"/>
  <c r="AL23" i="5"/>
  <c r="AM23" i="5" s="1"/>
  <c r="AS24" i="5"/>
  <c r="O25" i="5"/>
  <c r="N27" i="5"/>
  <c r="O27" i="5" s="1"/>
  <c r="X30" i="5"/>
  <c r="V30" i="5" s="1"/>
  <c r="O31" i="5"/>
  <c r="M32" i="5"/>
  <c r="M33" i="5"/>
  <c r="I34" i="5"/>
  <c r="F35" i="5"/>
  <c r="G35" i="5" s="1"/>
  <c r="Q36" i="5"/>
  <c r="AS36" i="5"/>
  <c r="E40" i="5"/>
  <c r="N42" i="5"/>
  <c r="O42" i="5" s="1"/>
  <c r="O44" i="5"/>
  <c r="AL44" i="5"/>
  <c r="AM44" i="5" s="1"/>
  <c r="X45" i="5"/>
  <c r="E48" i="5"/>
  <c r="E50" i="5"/>
  <c r="M51" i="5"/>
  <c r="F53" i="5"/>
  <c r="G53" i="5" s="1"/>
  <c r="AD53" i="5"/>
  <c r="AE53" i="5" s="1"/>
  <c r="Q54" i="5"/>
  <c r="T57" i="5"/>
  <c r="Q57" i="5"/>
  <c r="AO57" i="5"/>
  <c r="F59" i="5"/>
  <c r="G59" i="5" s="1"/>
  <c r="E63" i="5"/>
  <c r="R64" i="5"/>
  <c r="Y64" i="5" s="1"/>
  <c r="M67" i="5"/>
  <c r="I68" i="5"/>
  <c r="T69" i="5"/>
  <c r="X70" i="5"/>
  <c r="T73" i="5"/>
  <c r="X75" i="5"/>
  <c r="AK78" i="5"/>
  <c r="I79" i="5"/>
  <c r="AK79" i="5"/>
  <c r="R80" i="5"/>
  <c r="BK82" i="5"/>
  <c r="T10" i="5"/>
  <c r="BK11" i="5"/>
  <c r="BK7" i="5"/>
  <c r="BK12" i="5"/>
  <c r="Y13" i="5"/>
  <c r="BJ16" i="5"/>
  <c r="V7" i="5"/>
  <c r="BK8" i="5"/>
  <c r="BG13" i="5"/>
  <c r="BG5" i="5"/>
  <c r="V12" i="5"/>
  <c r="U13" i="5"/>
  <c r="BG6" i="5"/>
  <c r="F17" i="5"/>
  <c r="G17" i="5" s="1"/>
  <c r="I17" i="5"/>
  <c r="E8" i="5"/>
  <c r="M8" i="5"/>
  <c r="AK8" i="5"/>
  <c r="AS8" i="5"/>
  <c r="X11" i="5"/>
  <c r="I12" i="5"/>
  <c r="Q12" i="5"/>
  <c r="AG12" i="5"/>
  <c r="AO12" i="5"/>
  <c r="AW12" i="5"/>
  <c r="AO15" i="5"/>
  <c r="AK15" i="5"/>
  <c r="E17" i="5"/>
  <c r="T17" i="5"/>
  <c r="AL17" i="5"/>
  <c r="AM17" i="5" s="1"/>
  <c r="AO17" i="5"/>
  <c r="V22" i="5"/>
  <c r="D28" i="5"/>
  <c r="T6" i="5"/>
  <c r="M22" i="5"/>
  <c r="Q22" i="5"/>
  <c r="T5" i="5"/>
  <c r="F7" i="5"/>
  <c r="G7" i="5" s="1"/>
  <c r="X9" i="5"/>
  <c r="R11" i="5"/>
  <c r="N13" i="5"/>
  <c r="O13" i="5" s="1"/>
  <c r="Q15" i="5"/>
  <c r="AM15" i="5"/>
  <c r="BO18" i="5"/>
  <c r="BP18" i="5" s="1"/>
  <c r="N20" i="5"/>
  <c r="O20" i="5" s="1"/>
  <c r="Q20" i="5"/>
  <c r="AS22" i="5"/>
  <c r="AW22" i="5"/>
  <c r="BM35" i="5"/>
  <c r="W35" i="5"/>
  <c r="AF52" i="5"/>
  <c r="R12" i="5"/>
  <c r="U12" i="5" s="1"/>
  <c r="AT20" i="5"/>
  <c r="AU20" i="5" s="1"/>
  <c r="AW20" i="5"/>
  <c r="F6" i="5"/>
  <c r="G6" i="5" s="1"/>
  <c r="N6" i="5"/>
  <c r="O6" i="5" s="1"/>
  <c r="AL6" i="5"/>
  <c r="AM6" i="5" s="1"/>
  <c r="AT6" i="5"/>
  <c r="AU6" i="5" s="1"/>
  <c r="B10" i="5"/>
  <c r="E10" i="5" s="1"/>
  <c r="J10" i="5"/>
  <c r="Z10" i="5"/>
  <c r="AC10" i="5" s="1"/>
  <c r="AH10" i="5"/>
  <c r="AK10" i="5" s="1"/>
  <c r="AP10" i="5"/>
  <c r="AS10" i="5" s="1"/>
  <c r="E13" i="5"/>
  <c r="M15" i="5"/>
  <c r="AT17" i="5"/>
  <c r="AU17" i="5" s="1"/>
  <c r="AW17" i="5"/>
  <c r="X20" i="5"/>
  <c r="O22" i="5"/>
  <c r="T24" i="5"/>
  <c r="AL33" i="5"/>
  <c r="AM33" i="5" s="1"/>
  <c r="AO33" i="5"/>
  <c r="I8" i="5"/>
  <c r="Q8" i="5"/>
  <c r="AO8" i="5"/>
  <c r="AW8" i="5"/>
  <c r="X14" i="5"/>
  <c r="F14" i="5"/>
  <c r="G14" i="5" s="1"/>
  <c r="AW15" i="5"/>
  <c r="AS15" i="5"/>
  <c r="N17" i="5"/>
  <c r="O17" i="5" s="1"/>
  <c r="Q17" i="5"/>
  <c r="BK29" i="5"/>
  <c r="V31" i="5"/>
  <c r="L10" i="5"/>
  <c r="N10" i="5" s="1"/>
  <c r="AJ28" i="5"/>
  <c r="AR28" i="5"/>
  <c r="X17" i="5"/>
  <c r="BG20" i="5"/>
  <c r="E22" i="5"/>
  <c r="I22" i="5"/>
  <c r="R22" i="5"/>
  <c r="BM26" i="5"/>
  <c r="BG27" i="5"/>
  <c r="E39" i="5"/>
  <c r="I39" i="5"/>
  <c r="R39" i="5"/>
  <c r="Y39" i="5" s="1"/>
  <c r="BK48" i="5"/>
  <c r="U48" i="5"/>
  <c r="R8" i="5"/>
  <c r="U8" i="5" s="1"/>
  <c r="I6" i="5"/>
  <c r="R7" i="5"/>
  <c r="Y7" i="5" s="1"/>
  <c r="T9" i="5"/>
  <c r="I15" i="5"/>
  <c r="R15" i="5"/>
  <c r="U15" i="5" s="1"/>
  <c r="AU15" i="5"/>
  <c r="AL20" i="5"/>
  <c r="AM20" i="5" s="1"/>
  <c r="AO20" i="5"/>
  <c r="U22" i="5"/>
  <c r="BK22" i="5"/>
  <c r="AK22" i="5"/>
  <c r="AO22" i="5"/>
  <c r="BK30" i="5"/>
  <c r="X5" i="5"/>
  <c r="F10" i="5"/>
  <c r="AD10" i="5"/>
  <c r="AL10" i="5"/>
  <c r="AL13" i="5"/>
  <c r="AM13" i="5" s="1"/>
  <c r="BK15" i="5"/>
  <c r="BG17" i="5"/>
  <c r="F20" i="5"/>
  <c r="G20" i="5" s="1"/>
  <c r="I20" i="5"/>
  <c r="G22" i="5"/>
  <c r="Y27" i="5"/>
  <c r="E15" i="5"/>
  <c r="F16" i="5"/>
  <c r="G16" i="5" s="1"/>
  <c r="N16" i="5"/>
  <c r="O16" i="5" s="1"/>
  <c r="AL16" i="5"/>
  <c r="AM16" i="5" s="1"/>
  <c r="AT16" i="5"/>
  <c r="AU16" i="5" s="1"/>
  <c r="F19" i="5"/>
  <c r="G19" i="5" s="1"/>
  <c r="N19" i="5"/>
  <c r="O19" i="5" s="1"/>
  <c r="X21" i="5"/>
  <c r="E26" i="5"/>
  <c r="M26" i="5"/>
  <c r="AK26" i="5"/>
  <c r="AS26" i="5"/>
  <c r="D49" i="5"/>
  <c r="E29" i="5"/>
  <c r="AL30" i="5"/>
  <c r="AM30" i="5" s="1"/>
  <c r="AK30" i="5"/>
  <c r="X16" i="5"/>
  <c r="X19" i="5"/>
  <c r="R21" i="5"/>
  <c r="T23" i="5"/>
  <c r="F25" i="5"/>
  <c r="G25" i="5" s="1"/>
  <c r="F29" i="5"/>
  <c r="G29" i="5" s="1"/>
  <c r="AN49" i="5"/>
  <c r="AN52" i="5" s="1"/>
  <c r="AL29" i="5"/>
  <c r="AM29" i="5" s="1"/>
  <c r="AO29" i="5"/>
  <c r="F30" i="5"/>
  <c r="G30" i="5" s="1"/>
  <c r="E30" i="5"/>
  <c r="BK35" i="5"/>
  <c r="AL37" i="5"/>
  <c r="AM37" i="5" s="1"/>
  <c r="BK39" i="5"/>
  <c r="F24" i="5"/>
  <c r="G24" i="5" s="1"/>
  <c r="N24" i="5"/>
  <c r="O24" i="5" s="1"/>
  <c r="AL24" i="5"/>
  <c r="AM24" i="5" s="1"/>
  <c r="AT24" i="5"/>
  <c r="AU24" i="5" s="1"/>
  <c r="AU35" i="5"/>
  <c r="AS35" i="5"/>
  <c r="AW35" i="5"/>
  <c r="N37" i="5"/>
  <c r="O37" i="5" s="1"/>
  <c r="Q37" i="5"/>
  <c r="I26" i="5"/>
  <c r="Q26" i="5"/>
  <c r="AO26" i="5"/>
  <c r="AW26" i="5"/>
  <c r="AB49" i="5"/>
  <c r="AC49" i="5" s="1"/>
  <c r="AD30" i="5"/>
  <c r="AE30" i="5" s="1"/>
  <c r="AC30" i="5"/>
  <c r="AT30" i="5"/>
  <c r="AU30" i="5" s="1"/>
  <c r="AS30" i="5"/>
  <c r="V37" i="5"/>
  <c r="V39" i="5"/>
  <c r="BG41" i="5"/>
  <c r="E47" i="5"/>
  <c r="T47" i="5"/>
  <c r="T20" i="5"/>
  <c r="X24" i="5"/>
  <c r="R26" i="5"/>
  <c r="W26" i="5" s="1"/>
  <c r="L49" i="5"/>
  <c r="N29" i="5"/>
  <c r="O29" i="5" s="1"/>
  <c r="M29" i="5"/>
  <c r="AT33" i="5"/>
  <c r="AU33" i="5" s="1"/>
  <c r="AW33" i="5"/>
  <c r="BK37" i="5"/>
  <c r="O39" i="5"/>
  <c r="M39" i="5"/>
  <c r="Q39" i="5"/>
  <c r="T41" i="5"/>
  <c r="E41" i="5"/>
  <c r="R14" i="5"/>
  <c r="U14" i="5" s="1"/>
  <c r="T16" i="5"/>
  <c r="T19" i="5"/>
  <c r="X23" i="5"/>
  <c r="R25" i="5"/>
  <c r="T27" i="5"/>
  <c r="V27" i="5" s="1"/>
  <c r="N30" i="5"/>
  <c r="O30" i="5" s="1"/>
  <c r="M30" i="5"/>
  <c r="R31" i="5"/>
  <c r="Y31" i="5" s="1"/>
  <c r="AT37" i="5"/>
  <c r="AU37" i="5" s="1"/>
  <c r="F41" i="5"/>
  <c r="G41" i="5" s="1"/>
  <c r="Y41" i="5"/>
  <c r="AV49" i="5"/>
  <c r="AT29" i="5"/>
  <c r="AU29" i="5" s="1"/>
  <c r="AW29" i="5"/>
  <c r="AM35" i="5"/>
  <c r="AK35" i="5"/>
  <c r="AO35" i="5"/>
  <c r="F37" i="5"/>
  <c r="G37" i="5" s="1"/>
  <c r="I37" i="5"/>
  <c r="AG49" i="5"/>
  <c r="I31" i="5"/>
  <c r="Q31" i="5"/>
  <c r="F32" i="5"/>
  <c r="G32" i="5" s="1"/>
  <c r="N32" i="5"/>
  <c r="O32" i="5" s="1"/>
  <c r="E35" i="5"/>
  <c r="AL36" i="5"/>
  <c r="AM36" i="5" s="1"/>
  <c r="AT36" i="5"/>
  <c r="AU36" i="5" s="1"/>
  <c r="F40" i="5"/>
  <c r="G40" i="5" s="1"/>
  <c r="N40" i="5"/>
  <c r="O40" i="5" s="1"/>
  <c r="BG47" i="5"/>
  <c r="BG48" i="5"/>
  <c r="N56" i="5"/>
  <c r="O56" i="5" s="1"/>
  <c r="Q56" i="5"/>
  <c r="X56" i="5"/>
  <c r="BG59" i="5"/>
  <c r="R30" i="5"/>
  <c r="X32" i="5"/>
  <c r="R34" i="5"/>
  <c r="Y34" i="5" s="1"/>
  <c r="AL34" i="5"/>
  <c r="AM34" i="5" s="1"/>
  <c r="AT34" i="5"/>
  <c r="AU34" i="5" s="1"/>
  <c r="T36" i="5"/>
  <c r="F38" i="5"/>
  <c r="G38" i="5" s="1"/>
  <c r="N38" i="5"/>
  <c r="O38" i="5" s="1"/>
  <c r="X40" i="5"/>
  <c r="N43" i="5"/>
  <c r="O43" i="5" s="1"/>
  <c r="Q43" i="5"/>
  <c r="AO43" i="5"/>
  <c r="AL43" i="5"/>
  <c r="AM43" i="5" s="1"/>
  <c r="T51" i="5"/>
  <c r="R55" i="5"/>
  <c r="AH49" i="5"/>
  <c r="AP49" i="5"/>
  <c r="F33" i="5"/>
  <c r="G33" i="5" s="1"/>
  <c r="T43" i="5"/>
  <c r="V43" i="5" s="1"/>
  <c r="E45" i="5"/>
  <c r="R45" i="5"/>
  <c r="R32" i="5"/>
  <c r="T34" i="5"/>
  <c r="X38" i="5"/>
  <c r="R40" i="5"/>
  <c r="AL47" i="5"/>
  <c r="AM47" i="5" s="1"/>
  <c r="AO47" i="5"/>
  <c r="BG51" i="5"/>
  <c r="H49" i="5"/>
  <c r="H52" i="5" s="1"/>
  <c r="P49" i="5"/>
  <c r="X29" i="5"/>
  <c r="AJ49" i="5"/>
  <c r="AR49" i="5"/>
  <c r="AS49" i="5" s="1"/>
  <c r="F31" i="5"/>
  <c r="G31" i="5" s="1"/>
  <c r="E34" i="5"/>
  <c r="M34" i="5"/>
  <c r="AK38" i="5"/>
  <c r="AS38" i="5"/>
  <c r="AK41" i="5"/>
  <c r="M55" i="5"/>
  <c r="T32" i="5"/>
  <c r="X36" i="5"/>
  <c r="R38" i="5"/>
  <c r="T40" i="5"/>
  <c r="B49" i="5"/>
  <c r="J49" i="5"/>
  <c r="R29" i="5"/>
  <c r="F43" i="5"/>
  <c r="G43" i="5" s="1"/>
  <c r="I43" i="5"/>
  <c r="M45" i="5"/>
  <c r="AT47" i="5"/>
  <c r="AU47" i="5" s="1"/>
  <c r="AW47" i="5"/>
  <c r="R42" i="5"/>
  <c r="U42" i="5" s="1"/>
  <c r="AT42" i="5"/>
  <c r="AU42" i="5" s="1"/>
  <c r="I45" i="5"/>
  <c r="F46" i="5"/>
  <c r="G46" i="5" s="1"/>
  <c r="X48" i="5"/>
  <c r="E53" i="5"/>
  <c r="M53" i="5"/>
  <c r="AC53" i="5"/>
  <c r="AK53" i="5"/>
  <c r="R54" i="5"/>
  <c r="AK54" i="5"/>
  <c r="I55" i="5"/>
  <c r="F55" i="5"/>
  <c r="G55" i="5" s="1"/>
  <c r="BK57" i="5"/>
  <c r="U57" i="5"/>
  <c r="AL65" i="5"/>
  <c r="AM65" i="5" s="1"/>
  <c r="AO65" i="5"/>
  <c r="AK66" i="5"/>
  <c r="AO66" i="5"/>
  <c r="V67" i="5"/>
  <c r="BG82" i="5"/>
  <c r="BL82" i="5" s="1"/>
  <c r="E82" i="5"/>
  <c r="R82" i="5"/>
  <c r="U82" i="5" s="1"/>
  <c r="F44" i="5"/>
  <c r="G44" i="5" s="1"/>
  <c r="X55" i="5"/>
  <c r="E56" i="5"/>
  <c r="R56" i="5"/>
  <c r="U56" i="5" s="1"/>
  <c r="BK59" i="5"/>
  <c r="U59" i="5"/>
  <c r="AL61" i="5"/>
  <c r="AN83" i="5"/>
  <c r="AO61" i="5"/>
  <c r="AK62" i="5"/>
  <c r="AO62" i="5"/>
  <c r="AM66" i="5"/>
  <c r="AT43" i="5"/>
  <c r="AU43" i="5" s="1"/>
  <c r="I46" i="5"/>
  <c r="Q46" i="5"/>
  <c r="F47" i="5"/>
  <c r="G47" i="5" s="1"/>
  <c r="N47" i="5"/>
  <c r="O47" i="5" s="1"/>
  <c r="I50" i="5"/>
  <c r="Q50" i="5"/>
  <c r="AK50" i="5"/>
  <c r="AS50" i="5"/>
  <c r="F51" i="5"/>
  <c r="G51" i="5" s="1"/>
  <c r="N51" i="5"/>
  <c r="O51" i="5" s="1"/>
  <c r="AD51" i="5"/>
  <c r="AE51" i="5" s="1"/>
  <c r="AL51" i="5"/>
  <c r="AM51" i="5" s="1"/>
  <c r="AT51" i="5"/>
  <c r="AU51" i="5" s="1"/>
  <c r="P60" i="5"/>
  <c r="X53" i="5"/>
  <c r="AG60" i="5"/>
  <c r="BK56" i="5"/>
  <c r="F42" i="5"/>
  <c r="G42" i="5" s="1"/>
  <c r="AO45" i="5"/>
  <c r="AW45" i="5"/>
  <c r="R46" i="5"/>
  <c r="R50" i="5"/>
  <c r="I53" i="5"/>
  <c r="BG58" i="5"/>
  <c r="Y68" i="5"/>
  <c r="X47" i="5"/>
  <c r="X51" i="5"/>
  <c r="J60" i="5"/>
  <c r="R53" i="5"/>
  <c r="Q55" i="5"/>
  <c r="N55" i="5"/>
  <c r="O55" i="5" s="1"/>
  <c r="F56" i="5"/>
  <c r="G56" i="5" s="1"/>
  <c r="I56" i="5"/>
  <c r="AC56" i="5"/>
  <c r="BK58" i="5"/>
  <c r="U58" i="5"/>
  <c r="F60" i="5"/>
  <c r="U66" i="5"/>
  <c r="BK67" i="5"/>
  <c r="AK67" i="5"/>
  <c r="N79" i="5"/>
  <c r="O79" i="5" s="1"/>
  <c r="M79" i="5"/>
  <c r="X42" i="5"/>
  <c r="R44" i="5"/>
  <c r="Y44" i="5" s="1"/>
  <c r="X54" i="5"/>
  <c r="M56" i="5"/>
  <c r="AE56" i="5"/>
  <c r="M60" i="5"/>
  <c r="T53" i="5"/>
  <c r="AC60" i="5"/>
  <c r="AG55" i="5"/>
  <c r="AG56" i="5"/>
  <c r="BG57" i="5"/>
  <c r="AL63" i="5"/>
  <c r="AM63" i="5" s="1"/>
  <c r="AK63" i="5"/>
  <c r="BJ64" i="5"/>
  <c r="M71" i="5"/>
  <c r="N71" i="5"/>
  <c r="O71" i="5" s="1"/>
  <c r="BI82" i="5"/>
  <c r="BI83" i="5" s="1"/>
  <c r="B83" i="5"/>
  <c r="I83" i="5" s="1"/>
  <c r="J83" i="5"/>
  <c r="BG63" i="5"/>
  <c r="BG67" i="5"/>
  <c r="BJ69" i="5"/>
  <c r="BJ71" i="5"/>
  <c r="I72" i="5"/>
  <c r="X72" i="5"/>
  <c r="BJ72" i="5"/>
  <c r="BJ77" i="5"/>
  <c r="BJ81" i="5"/>
  <c r="F62" i="5"/>
  <c r="BG62" i="5"/>
  <c r="BK64" i="5"/>
  <c r="F66" i="5"/>
  <c r="BG66" i="5"/>
  <c r="BK68" i="5"/>
  <c r="BK69" i="5"/>
  <c r="M70" i="5"/>
  <c r="N75" i="5"/>
  <c r="O75" i="5" s="1"/>
  <c r="M75" i="5"/>
  <c r="BG78" i="5"/>
  <c r="BL78" i="5" s="1"/>
  <c r="R78" i="5"/>
  <c r="Y78" i="5" s="1"/>
  <c r="I78" i="5"/>
  <c r="X57" i="5"/>
  <c r="X58" i="5"/>
  <c r="X59" i="5"/>
  <c r="E61" i="5"/>
  <c r="AH83" i="5"/>
  <c r="BF83" i="5"/>
  <c r="BF84" i="5" s="1"/>
  <c r="X62" i="5"/>
  <c r="I63" i="5"/>
  <c r="R63" i="5"/>
  <c r="Y63" i="5" s="1"/>
  <c r="T64" i="5"/>
  <c r="E65" i="5"/>
  <c r="X66" i="5"/>
  <c r="R67" i="5"/>
  <c r="Y67" i="5" s="1"/>
  <c r="AL67" i="5"/>
  <c r="AM67" i="5" s="1"/>
  <c r="T68" i="5"/>
  <c r="U68" i="5" s="1"/>
  <c r="BJ73" i="5"/>
  <c r="BG74" i="5"/>
  <c r="BL74" i="5" s="1"/>
  <c r="R74" i="5"/>
  <c r="U76" i="5"/>
  <c r="F77" i="5"/>
  <c r="I77" i="5"/>
  <c r="X77" i="5"/>
  <c r="E78" i="5"/>
  <c r="U80" i="5"/>
  <c r="F81" i="5"/>
  <c r="I81" i="5"/>
  <c r="X81" i="5"/>
  <c r="Y82" i="5"/>
  <c r="V82" i="5"/>
  <c r="W82" i="5" s="1"/>
  <c r="AD55" i="5"/>
  <c r="AE55" i="5" s="1"/>
  <c r="AL55" i="5"/>
  <c r="AM55" i="5" s="1"/>
  <c r="F61" i="5"/>
  <c r="N61" i="5"/>
  <c r="BG61" i="5"/>
  <c r="BK63" i="5"/>
  <c r="BG65" i="5"/>
  <c r="BK71" i="5"/>
  <c r="E71" i="5"/>
  <c r="T71" i="5"/>
  <c r="U71" i="5" s="1"/>
  <c r="G78" i="5"/>
  <c r="G80" i="5"/>
  <c r="M82" i="5"/>
  <c r="X61" i="5"/>
  <c r="AJ83" i="5"/>
  <c r="R62" i="5"/>
  <c r="T63" i="5"/>
  <c r="X65" i="5"/>
  <c r="G69" i="5"/>
  <c r="BG70" i="5"/>
  <c r="R70" i="5"/>
  <c r="Y70" i="5" s="1"/>
  <c r="F71" i="5"/>
  <c r="F73" i="5"/>
  <c r="I73" i="5"/>
  <c r="X73" i="5"/>
  <c r="BJ76" i="5"/>
  <c r="BK79" i="5"/>
  <c r="F79" i="5"/>
  <c r="E79" i="5"/>
  <c r="T79" i="5"/>
  <c r="U79" i="5" s="1"/>
  <c r="BJ80" i="5"/>
  <c r="AK61" i="5"/>
  <c r="BK62" i="5"/>
  <c r="F64" i="5"/>
  <c r="BK66" i="5"/>
  <c r="F68" i="5"/>
  <c r="E70" i="5"/>
  <c r="T70" i="5"/>
  <c r="AL70" i="5"/>
  <c r="AM70" i="5" s="1"/>
  <c r="U72" i="5"/>
  <c r="BK75" i="5"/>
  <c r="F75" i="5"/>
  <c r="E75" i="5"/>
  <c r="T75" i="5"/>
  <c r="U75" i="5" s="1"/>
  <c r="Y79" i="5"/>
  <c r="I61" i="5"/>
  <c r="R61" i="5"/>
  <c r="I69" i="5"/>
  <c r="R69" i="5"/>
  <c r="U69" i="5" s="1"/>
  <c r="AO69" i="5"/>
  <c r="AL69" i="5"/>
  <c r="AM69" i="5" s="1"/>
  <c r="F72" i="5"/>
  <c r="Y75" i="5"/>
  <c r="I70" i="5"/>
  <c r="I74" i="5"/>
  <c r="AL78" i="5"/>
  <c r="AM78" i="5" s="1"/>
  <c r="I82" i="5"/>
  <c r="AL82" i="5"/>
  <c r="AM82" i="5" s="1"/>
  <c r="R73" i="5"/>
  <c r="U73" i="5" s="1"/>
  <c r="AL73" i="5"/>
  <c r="AM73" i="5" s="1"/>
  <c r="T74" i="5"/>
  <c r="V74" i="5" s="1"/>
  <c r="X76" i="5"/>
  <c r="R77" i="5"/>
  <c r="U77" i="5" s="1"/>
  <c r="AL77" i="5"/>
  <c r="AM77" i="5" s="1"/>
  <c r="T78" i="5"/>
  <c r="V78" i="5" s="1"/>
  <c r="X80" i="5"/>
  <c r="R81" i="5"/>
  <c r="AL81" i="5"/>
  <c r="AM81" i="5" s="1"/>
  <c r="BK81" i="5"/>
  <c r="AL72" i="5"/>
  <c r="AM72" i="5" s="1"/>
  <c r="BL73" i="5"/>
  <c r="AL76" i="5"/>
  <c r="AM76" i="5" s="1"/>
  <c r="BL77" i="5"/>
  <c r="AL80" i="5"/>
  <c r="AM80" i="5" s="1"/>
  <c r="F82" i="5"/>
  <c r="E73" i="5"/>
  <c r="Y39" i="10"/>
  <c r="W39" i="10"/>
  <c r="AF21" i="10"/>
  <c r="Z21" i="10"/>
  <c r="X21" i="10"/>
  <c r="T21" i="10"/>
  <c r="R21" i="10"/>
  <c r="L21" i="10"/>
  <c r="J21" i="10"/>
  <c r="R20" i="10"/>
  <c r="H20" i="10"/>
  <c r="F20" i="10"/>
  <c r="B20" i="10"/>
  <c r="A20" i="10"/>
  <c r="AB19" i="10"/>
  <c r="Z19" i="10"/>
  <c r="R19" i="10"/>
  <c r="P19" i="10"/>
  <c r="AF18" i="10"/>
  <c r="AD18" i="10"/>
  <c r="Z18" i="10"/>
  <c r="R18" i="10"/>
  <c r="P18" i="10"/>
  <c r="L18" i="10"/>
  <c r="J18" i="10"/>
  <c r="F18" i="10"/>
  <c r="D18" i="10"/>
  <c r="AL17" i="10"/>
  <c r="R17" i="10"/>
  <c r="B17" i="10"/>
  <c r="AB16" i="10"/>
  <c r="Z16" i="10"/>
  <c r="T16" i="10"/>
  <c r="R16" i="10"/>
  <c r="P16" i="10"/>
  <c r="N16" i="10"/>
  <c r="L16" i="10"/>
  <c r="J16" i="10"/>
  <c r="B16" i="10"/>
  <c r="Z15" i="10"/>
  <c r="X15" i="10"/>
  <c r="T15" i="10"/>
  <c r="R15" i="10"/>
  <c r="J15" i="10"/>
  <c r="D15" i="10"/>
  <c r="Z13" i="10"/>
  <c r="X13" i="10"/>
  <c r="R13" i="10"/>
  <c r="P13" i="10"/>
  <c r="L13" i="10"/>
  <c r="J13" i="10"/>
  <c r="H13" i="10"/>
  <c r="F13" i="10"/>
  <c r="D13" i="10"/>
  <c r="B13" i="10"/>
  <c r="A13" i="10"/>
  <c r="AL12" i="10"/>
  <c r="AD12" i="10"/>
  <c r="AB12" i="10"/>
  <c r="Z12" i="10"/>
  <c r="T12" i="10"/>
  <c r="R12" i="10"/>
  <c r="P12" i="10"/>
  <c r="J12" i="10"/>
  <c r="D12" i="10"/>
  <c r="B12" i="10"/>
  <c r="AB11" i="10"/>
  <c r="Z11" i="10"/>
  <c r="R11" i="10"/>
  <c r="L11" i="10"/>
  <c r="J11" i="10"/>
  <c r="D11" i="10"/>
  <c r="B11" i="10"/>
  <c r="AL10" i="10"/>
  <c r="AD10" i="10"/>
  <c r="Z10" i="10"/>
  <c r="X10" i="10"/>
  <c r="T10" i="10"/>
  <c r="R10" i="10"/>
  <c r="L10" i="10"/>
  <c r="J10" i="10"/>
  <c r="D10" i="10"/>
  <c r="B10" i="10"/>
  <c r="AP9" i="10"/>
  <c r="Z9" i="10"/>
  <c r="R9" i="10"/>
  <c r="P9" i="10"/>
  <c r="L9" i="10"/>
  <c r="J9" i="10"/>
  <c r="F9" i="10"/>
  <c r="B9" i="10"/>
  <c r="A9" i="10"/>
  <c r="AL7" i="10"/>
  <c r="AB7" i="10"/>
  <c r="Z7" i="10"/>
  <c r="T7" i="10"/>
  <c r="R7" i="10"/>
  <c r="J7" i="10"/>
  <c r="D7" i="10"/>
  <c r="B7" i="10"/>
  <c r="A7" i="10"/>
  <c r="AB6" i="10"/>
  <c r="AB5" i="10" s="1"/>
  <c r="Z6" i="10"/>
  <c r="Z5" i="10" s="1"/>
  <c r="X6" i="10"/>
  <c r="V6" i="10"/>
  <c r="L6" i="10"/>
  <c r="J6" i="10"/>
  <c r="F6" i="10"/>
  <c r="B6" i="10"/>
  <c r="A6" i="10"/>
  <c r="B5" i="10" l="1"/>
  <c r="B8" i="10"/>
  <c r="B14" i="10"/>
  <c r="AO60" i="5"/>
  <c r="W78" i="5"/>
  <c r="U39" i="5"/>
  <c r="G60" i="5"/>
  <c r="U46" i="5"/>
  <c r="BN18" i="5"/>
  <c r="AC5" i="10"/>
  <c r="W74" i="5"/>
  <c r="V46" i="5"/>
  <c r="BG33" i="5"/>
  <c r="AK60" i="5"/>
  <c r="E60" i="5"/>
  <c r="BK13" i="5"/>
  <c r="AM60" i="5"/>
  <c r="AD49" i="5"/>
  <c r="AE49" i="5" s="1"/>
  <c r="BJ18" i="5"/>
  <c r="V70" i="5"/>
  <c r="W70" i="5" s="1"/>
  <c r="Q83" i="5"/>
  <c r="BM74" i="5"/>
  <c r="U64" i="5"/>
  <c r="V41" i="5"/>
  <c r="BG37" i="5"/>
  <c r="BJ37" i="5" s="1"/>
  <c r="U33" i="5"/>
  <c r="V25" i="5"/>
  <c r="V79" i="5"/>
  <c r="W79" i="5" s="1"/>
  <c r="Y43" i="5"/>
  <c r="V50" i="5"/>
  <c r="U37" i="5"/>
  <c r="Y35" i="5"/>
  <c r="BK33" i="5"/>
  <c r="BK26" i="5"/>
  <c r="U45" i="5"/>
  <c r="U35" i="5"/>
  <c r="AT10" i="5"/>
  <c r="AU10" i="5" s="1"/>
  <c r="U78" i="5"/>
  <c r="BM65" i="5"/>
  <c r="V71" i="5"/>
  <c r="W71" i="5" s="1"/>
  <c r="V45" i="5"/>
  <c r="U63" i="5"/>
  <c r="J8" i="10"/>
  <c r="M16" i="10"/>
  <c r="O16" i="10"/>
  <c r="R8" i="10"/>
  <c r="R14" i="10"/>
  <c r="E7" i="10"/>
  <c r="U16" i="10"/>
  <c r="M18" i="10"/>
  <c r="V69" i="5"/>
  <c r="W69" i="5" s="1"/>
  <c r="AK83" i="5"/>
  <c r="BN74" i="5"/>
  <c r="J14" i="10"/>
  <c r="Z8" i="10"/>
  <c r="J5" i="10"/>
  <c r="G6" i="10"/>
  <c r="G9" i="10"/>
  <c r="M9" i="10"/>
  <c r="M6" i="10"/>
  <c r="U12" i="10"/>
  <c r="Q19" i="10"/>
  <c r="M13" i="10"/>
  <c r="G18" i="10"/>
  <c r="BI84" i="5"/>
  <c r="BK45" i="5"/>
  <c r="AK49" i="5"/>
  <c r="Y45" i="5"/>
  <c r="U21" i="5"/>
  <c r="U74" i="5"/>
  <c r="H84" i="5"/>
  <c r="AN84" i="5"/>
  <c r="BM27" i="5"/>
  <c r="BN27" i="5" s="1"/>
  <c r="W27" i="5"/>
  <c r="BL66" i="5"/>
  <c r="Y65" i="5"/>
  <c r="V65" i="5"/>
  <c r="W65" i="5" s="1"/>
  <c r="BL71" i="5"/>
  <c r="F83" i="5"/>
  <c r="G83" i="5" s="1"/>
  <c r="G61" i="5"/>
  <c r="BM61" i="5"/>
  <c r="BL64" i="5"/>
  <c r="BJ67" i="5"/>
  <c r="Y47" i="5"/>
  <c r="V47" i="5"/>
  <c r="BJ58" i="5"/>
  <c r="R49" i="5"/>
  <c r="BG29" i="5"/>
  <c r="U40" i="5"/>
  <c r="BK40" i="5"/>
  <c r="BK36" i="5"/>
  <c r="U36" i="5"/>
  <c r="BG25" i="5"/>
  <c r="U25" i="5"/>
  <c r="BK41" i="5"/>
  <c r="U41" i="5"/>
  <c r="U20" i="5"/>
  <c r="BK20" i="5"/>
  <c r="W39" i="5"/>
  <c r="BM39" i="5"/>
  <c r="Y16" i="5"/>
  <c r="V16" i="5"/>
  <c r="E49" i="5"/>
  <c r="W15" i="5"/>
  <c r="BM15" i="5"/>
  <c r="BO15" i="5" s="1"/>
  <c r="F28" i="5"/>
  <c r="G10" i="5"/>
  <c r="BJ24" i="5"/>
  <c r="BJ20" i="5"/>
  <c r="AB52" i="5"/>
  <c r="W25" i="5"/>
  <c r="BM25" i="5"/>
  <c r="U24" i="5"/>
  <c r="BK24" i="5"/>
  <c r="I10" i="5"/>
  <c r="W22" i="5"/>
  <c r="BM22" i="5"/>
  <c r="BO22" i="5" s="1"/>
  <c r="G64" i="5"/>
  <c r="BM64" i="5"/>
  <c r="BN64" i="5" s="1"/>
  <c r="G71" i="5"/>
  <c r="BM71" i="5"/>
  <c r="BN71" i="5" s="1"/>
  <c r="BM80" i="5"/>
  <c r="BM69" i="5"/>
  <c r="BN69" i="5" s="1"/>
  <c r="Y62" i="5"/>
  <c r="V62" i="5"/>
  <c r="W62" i="5" s="1"/>
  <c r="BJ62" i="5"/>
  <c r="BJ63" i="5"/>
  <c r="Y54" i="5"/>
  <c r="V54" i="5"/>
  <c r="BM70" i="5"/>
  <c r="BG38" i="5"/>
  <c r="BG40" i="5"/>
  <c r="BG55" i="5"/>
  <c r="U55" i="5"/>
  <c r="V56" i="5"/>
  <c r="Y56" i="5"/>
  <c r="BJ47" i="5"/>
  <c r="Y23" i="5"/>
  <c r="V23" i="5"/>
  <c r="BK47" i="5"/>
  <c r="U47" i="5"/>
  <c r="Y5" i="5"/>
  <c r="V5" i="5"/>
  <c r="L28" i="5"/>
  <c r="M10" i="5"/>
  <c r="Y25" i="5"/>
  <c r="BN35" i="5"/>
  <c r="Y9" i="5"/>
  <c r="V9" i="5"/>
  <c r="W8" i="5"/>
  <c r="BM8" i="5"/>
  <c r="BJ5" i="5"/>
  <c r="BL62" i="5"/>
  <c r="BM78" i="5"/>
  <c r="BO74" i="5"/>
  <c r="BP74" i="5" s="1"/>
  <c r="BJ65" i="5"/>
  <c r="BL65" i="5"/>
  <c r="BL69" i="5"/>
  <c r="G62" i="5"/>
  <c r="BM62" i="5"/>
  <c r="BN62" i="5" s="1"/>
  <c r="Y72" i="5"/>
  <c r="V72" i="5"/>
  <c r="W72" i="5" s="1"/>
  <c r="BK83" i="5"/>
  <c r="U67" i="5"/>
  <c r="BL58" i="5"/>
  <c r="Y55" i="5"/>
  <c r="V55" i="5"/>
  <c r="BG54" i="5"/>
  <c r="Y36" i="5"/>
  <c r="V36" i="5"/>
  <c r="BJ43" i="5"/>
  <c r="Y38" i="5"/>
  <c r="V38" i="5"/>
  <c r="U51" i="5"/>
  <c r="BK51" i="5"/>
  <c r="AW49" i="5"/>
  <c r="AT49" i="5"/>
  <c r="AU49" i="5" s="1"/>
  <c r="U19" i="5"/>
  <c r="BK19" i="5"/>
  <c r="BM37" i="5"/>
  <c r="W37" i="5"/>
  <c r="BL33" i="5"/>
  <c r="AO49" i="5"/>
  <c r="AL49" i="5"/>
  <c r="AM49" i="5" s="1"/>
  <c r="U26" i="5"/>
  <c r="AP28" i="5"/>
  <c r="U6" i="5"/>
  <c r="BK6" i="5"/>
  <c r="Y8" i="5"/>
  <c r="V6" i="5"/>
  <c r="Y76" i="5"/>
  <c r="V76" i="5"/>
  <c r="W76" i="5" s="1"/>
  <c r="BL63" i="5"/>
  <c r="BJ74" i="5"/>
  <c r="V68" i="5"/>
  <c r="W68" i="5" s="1"/>
  <c r="BG50" i="5"/>
  <c r="AO83" i="5"/>
  <c r="W67" i="5"/>
  <c r="U54" i="5"/>
  <c r="U32" i="5"/>
  <c r="BK32" i="5"/>
  <c r="X49" i="5"/>
  <c r="Y29" i="5"/>
  <c r="V29" i="5"/>
  <c r="BK34" i="5"/>
  <c r="U34" i="5"/>
  <c r="U43" i="5"/>
  <c r="BK43" i="5"/>
  <c r="BG34" i="5"/>
  <c r="BG31" i="5"/>
  <c r="U16" i="5"/>
  <c r="BK16" i="5"/>
  <c r="BO39" i="5"/>
  <c r="BO26" i="5"/>
  <c r="BJ27" i="5"/>
  <c r="BG22" i="5"/>
  <c r="BL22" i="5" s="1"/>
  <c r="V17" i="5"/>
  <c r="Y17" i="5"/>
  <c r="W31" i="5"/>
  <c r="BM31" i="5"/>
  <c r="V14" i="5"/>
  <c r="Y14" i="5"/>
  <c r="AH28" i="5"/>
  <c r="AK28" i="5" s="1"/>
  <c r="BG11" i="5"/>
  <c r="BL11" i="5" s="1"/>
  <c r="R10" i="5"/>
  <c r="BK5" i="5"/>
  <c r="U5" i="5"/>
  <c r="U17" i="5"/>
  <c r="BK17" i="5"/>
  <c r="BJ13" i="5"/>
  <c r="BK10" i="5"/>
  <c r="BL81" i="5"/>
  <c r="V75" i="5"/>
  <c r="W75" i="5" s="1"/>
  <c r="G79" i="5"/>
  <c r="BM79" i="5"/>
  <c r="BN79" i="5" s="1"/>
  <c r="BJ70" i="5"/>
  <c r="X83" i="5"/>
  <c r="Y61" i="5"/>
  <c r="V61" i="5"/>
  <c r="Y66" i="5"/>
  <c r="V66" i="5"/>
  <c r="W66" i="5" s="1"/>
  <c r="BJ78" i="5"/>
  <c r="BL68" i="5"/>
  <c r="V64" i="5"/>
  <c r="W64" i="5" s="1"/>
  <c r="BL67" i="5"/>
  <c r="R60" i="5"/>
  <c r="BG53" i="5"/>
  <c r="BG46" i="5"/>
  <c r="V63" i="5"/>
  <c r="W63" i="5" s="1"/>
  <c r="AL83" i="5"/>
  <c r="AM83" i="5" s="1"/>
  <c r="AM61" i="5"/>
  <c r="BM67" i="5"/>
  <c r="BN67" i="5" s="1"/>
  <c r="BG42" i="5"/>
  <c r="M83" i="5"/>
  <c r="Q49" i="5"/>
  <c r="N49" i="5"/>
  <c r="O49" i="5" s="1"/>
  <c r="BG32" i="5"/>
  <c r="BM46" i="5"/>
  <c r="W46" i="5"/>
  <c r="BM41" i="5"/>
  <c r="BN41" i="5" s="1"/>
  <c r="W41" i="5"/>
  <c r="Y32" i="5"/>
  <c r="V32" i="5"/>
  <c r="BM50" i="5"/>
  <c r="W50" i="5"/>
  <c r="BM44" i="5"/>
  <c r="W44" i="5"/>
  <c r="U38" i="5"/>
  <c r="U31" i="5"/>
  <c r="BG14" i="5"/>
  <c r="W30" i="5"/>
  <c r="BM30" i="5"/>
  <c r="BJ33" i="5"/>
  <c r="V34" i="5"/>
  <c r="AT28" i="5"/>
  <c r="AU28" i="5" s="1"/>
  <c r="U9" i="5"/>
  <c r="BK9" i="5"/>
  <c r="BL48" i="5"/>
  <c r="BL29" i="5"/>
  <c r="V20" i="5"/>
  <c r="Y20" i="5"/>
  <c r="Z28" i="5"/>
  <c r="AW10" i="5"/>
  <c r="BL13" i="5"/>
  <c r="T28" i="5"/>
  <c r="U10" i="5"/>
  <c r="R83" i="5"/>
  <c r="G75" i="5"/>
  <c r="BM75" i="5"/>
  <c r="BN75" i="5" s="1"/>
  <c r="U70" i="5"/>
  <c r="BO79" i="5"/>
  <c r="BP79" i="5" s="1"/>
  <c r="BL79" i="5"/>
  <c r="V73" i="5"/>
  <c r="W73" i="5" s="1"/>
  <c r="Y73" i="5"/>
  <c r="BG83" i="5"/>
  <c r="BJ61" i="5"/>
  <c r="BL61" i="5"/>
  <c r="V81" i="5"/>
  <c r="W81" i="5" s="1"/>
  <c r="Y81" i="5"/>
  <c r="V77" i="5"/>
  <c r="W77" i="5" s="1"/>
  <c r="Y77" i="5"/>
  <c r="Y59" i="5"/>
  <c r="V59" i="5"/>
  <c r="BJ66" i="5"/>
  <c r="T60" i="5"/>
  <c r="U60" i="5" s="1"/>
  <c r="BK53" i="5"/>
  <c r="U53" i="5"/>
  <c r="BM63" i="5"/>
  <c r="BN63" i="5" s="1"/>
  <c r="BL57" i="5"/>
  <c r="BL70" i="5"/>
  <c r="U44" i="5"/>
  <c r="W45" i="5"/>
  <c r="BM45" i="5"/>
  <c r="I49" i="5"/>
  <c r="F49" i="5"/>
  <c r="G49" i="5" s="1"/>
  <c r="Y46" i="5"/>
  <c r="Y40" i="5"/>
  <c r="V40" i="5"/>
  <c r="Y50" i="5"/>
  <c r="BO37" i="5"/>
  <c r="BL37" i="5"/>
  <c r="M49" i="5"/>
  <c r="U23" i="5"/>
  <c r="BK23" i="5"/>
  <c r="V21" i="5"/>
  <c r="Y21" i="5"/>
  <c r="AL28" i="5"/>
  <c r="AM10" i="5"/>
  <c r="AV52" i="5"/>
  <c r="BG15" i="5"/>
  <c r="BL15" i="5" s="1"/>
  <c r="BG7" i="5"/>
  <c r="BG39" i="5"/>
  <c r="BL39" i="5" s="1"/>
  <c r="AR52" i="5"/>
  <c r="AS28" i="5"/>
  <c r="U29" i="5"/>
  <c r="P52" i="5"/>
  <c r="X52" i="5" s="1"/>
  <c r="J28" i="5"/>
  <c r="BG12" i="5"/>
  <c r="AO10" i="5"/>
  <c r="D52" i="5"/>
  <c r="Y15" i="5"/>
  <c r="U7" i="5"/>
  <c r="U11" i="5"/>
  <c r="BM72" i="5"/>
  <c r="G72" i="5"/>
  <c r="BL75" i="5"/>
  <c r="Y58" i="5"/>
  <c r="V58" i="5"/>
  <c r="G66" i="5"/>
  <c r="BM66" i="5"/>
  <c r="BN66" i="5" s="1"/>
  <c r="U62" i="5"/>
  <c r="BG44" i="5"/>
  <c r="U61" i="5"/>
  <c r="X60" i="5"/>
  <c r="Y53" i="5"/>
  <c r="V53" i="5"/>
  <c r="BL59" i="5"/>
  <c r="U81" i="5"/>
  <c r="BG30" i="5"/>
  <c r="Y30" i="5"/>
  <c r="BG26" i="5"/>
  <c r="BL26" i="5" s="1"/>
  <c r="BJ41" i="5"/>
  <c r="BO35" i="5"/>
  <c r="BP35" i="5" s="1"/>
  <c r="BL35" i="5"/>
  <c r="BG21" i="5"/>
  <c r="BL21" i="5" s="1"/>
  <c r="BJ35" i="5"/>
  <c r="BJ17" i="5"/>
  <c r="AD28" i="5"/>
  <c r="AE28" i="5" s="1"/>
  <c r="AE10" i="5"/>
  <c r="BO30" i="5"/>
  <c r="BL30" i="5"/>
  <c r="AJ52" i="5"/>
  <c r="AL52" i="5" s="1"/>
  <c r="T49" i="5"/>
  <c r="U49" i="5" s="1"/>
  <c r="B28" i="5"/>
  <c r="E28" i="5" s="1"/>
  <c r="AG10" i="5"/>
  <c r="Y26" i="5"/>
  <c r="V11" i="5"/>
  <c r="Y11" i="5"/>
  <c r="X10" i="5"/>
  <c r="Y12" i="5"/>
  <c r="BO8" i="5"/>
  <c r="BM13" i="5"/>
  <c r="BN13" i="5" s="1"/>
  <c r="W13" i="5"/>
  <c r="BL7" i="5"/>
  <c r="G82" i="5"/>
  <c r="BM82" i="5"/>
  <c r="Y80" i="5"/>
  <c r="V80" i="5"/>
  <c r="W80" i="5" s="1"/>
  <c r="G68" i="5"/>
  <c r="BM68" i="5"/>
  <c r="BN68" i="5" s="1"/>
  <c r="BM73" i="5"/>
  <c r="G73" i="5"/>
  <c r="BM76" i="5"/>
  <c r="N83" i="5"/>
  <c r="O83" i="5" s="1"/>
  <c r="O61" i="5"/>
  <c r="BM81" i="5"/>
  <c r="BN81" i="5" s="1"/>
  <c r="G81" i="5"/>
  <c r="BM77" i="5"/>
  <c r="G77" i="5"/>
  <c r="Y57" i="5"/>
  <c r="V57" i="5"/>
  <c r="Y74" i="5"/>
  <c r="BO65" i="5"/>
  <c r="BP65" i="5" s="1"/>
  <c r="BN65" i="5"/>
  <c r="BJ57" i="5"/>
  <c r="Y42" i="5"/>
  <c r="V42" i="5"/>
  <c r="E83" i="5"/>
  <c r="Y51" i="5"/>
  <c r="V51" i="5"/>
  <c r="T83" i="5"/>
  <c r="U83" i="5" s="1"/>
  <c r="Q60" i="5"/>
  <c r="N60" i="5"/>
  <c r="O60" i="5" s="1"/>
  <c r="BG56" i="5"/>
  <c r="BJ82" i="5"/>
  <c r="V48" i="5"/>
  <c r="Y48" i="5"/>
  <c r="Y69" i="5"/>
  <c r="U50" i="5"/>
  <c r="BM43" i="5"/>
  <c r="BN43" i="5" s="1"/>
  <c r="W43" i="5"/>
  <c r="BG45" i="5"/>
  <c r="BL45" i="5" s="1"/>
  <c r="BJ48" i="5"/>
  <c r="U27" i="5"/>
  <c r="BK27" i="5"/>
  <c r="Y24" i="5"/>
  <c r="V24" i="5"/>
  <c r="BM33" i="5"/>
  <c r="BN33" i="5" s="1"/>
  <c r="W33" i="5"/>
  <c r="Y19" i="5"/>
  <c r="V19" i="5"/>
  <c r="N28" i="5"/>
  <c r="O10" i="5"/>
  <c r="U30" i="5"/>
  <c r="BG8" i="5"/>
  <c r="AF84" i="5"/>
  <c r="AD52" i="5"/>
  <c r="Q10" i="5"/>
  <c r="Y22" i="5"/>
  <c r="BJ6" i="5"/>
  <c r="W12" i="5"/>
  <c r="BM12" i="5"/>
  <c r="BN12" i="5" s="1"/>
  <c r="W7" i="5"/>
  <c r="BM7" i="5"/>
  <c r="BN7" i="5" s="1"/>
  <c r="BJ9" i="5"/>
  <c r="V7" i="10"/>
  <c r="W7" i="10" s="1"/>
  <c r="AD16" i="10"/>
  <c r="AI6" i="10"/>
  <c r="V18" i="10"/>
  <c r="W18" i="10" s="1"/>
  <c r="N10" i="10"/>
  <c r="O10" i="10" s="1"/>
  <c r="AI9" i="10"/>
  <c r="H6" i="10"/>
  <c r="P6" i="10"/>
  <c r="D9" i="10"/>
  <c r="AB9" i="10"/>
  <c r="AF10" i="10"/>
  <c r="AP11" i="10"/>
  <c r="L12" i="10"/>
  <c r="M12" i="10" s="1"/>
  <c r="H16" i="10"/>
  <c r="I16" i="10" s="1"/>
  <c r="D19" i="10"/>
  <c r="E19" i="10" s="1"/>
  <c r="Y35" i="10"/>
  <c r="AI7" i="10"/>
  <c r="T9" i="10"/>
  <c r="AF9" i="10"/>
  <c r="X16" i="10"/>
  <c r="Y16" i="10" s="1"/>
  <c r="T17" i="10"/>
  <c r="U17" i="10" s="1"/>
  <c r="AB18" i="10"/>
  <c r="H19" i="10"/>
  <c r="I19" i="10" s="1"/>
  <c r="G20" i="10"/>
  <c r="M35" i="10"/>
  <c r="E58" i="10"/>
  <c r="N9" i="10"/>
  <c r="H11" i="10"/>
  <c r="I11" i="10" s="1"/>
  <c r="AF11" i="10"/>
  <c r="AP12" i="10"/>
  <c r="AI13" i="10"/>
  <c r="AI15" i="10"/>
  <c r="AL15" i="10"/>
  <c r="AF16" i="10"/>
  <c r="F17" i="10"/>
  <c r="G17" i="10" s="1"/>
  <c r="T18" i="10"/>
  <c r="U18" i="10" s="1"/>
  <c r="T20" i="10"/>
  <c r="U20" i="10" s="1"/>
  <c r="R6" i="10"/>
  <c r="W6" i="10" s="1"/>
  <c r="L7" i="10"/>
  <c r="M7" i="10" s="1"/>
  <c r="H9" i="10"/>
  <c r="X9" i="10"/>
  <c r="H12" i="10"/>
  <c r="I12" i="10" s="1"/>
  <c r="X12" i="10"/>
  <c r="Y12" i="10" s="1"/>
  <c r="H17" i="10"/>
  <c r="I17" i="10" s="1"/>
  <c r="I20" i="10"/>
  <c r="AI20" i="10"/>
  <c r="AB21" i="10"/>
  <c r="E35" i="10"/>
  <c r="D6" i="10"/>
  <c r="U10" i="10"/>
  <c r="L15" i="10"/>
  <c r="X18" i="10"/>
  <c r="Y18" i="10" s="1"/>
  <c r="AI18" i="10"/>
  <c r="T19" i="10"/>
  <c r="U19" i="10" s="1"/>
  <c r="AF19" i="10"/>
  <c r="N21" i="10"/>
  <c r="O21" i="10" s="1"/>
  <c r="Q29" i="10"/>
  <c r="T6" i="10"/>
  <c r="T5" i="10" s="1"/>
  <c r="H7" i="10"/>
  <c r="I7" i="10" s="1"/>
  <c r="P7" i="10"/>
  <c r="Q7" i="10" s="1"/>
  <c r="A10" i="10"/>
  <c r="H10" i="10"/>
  <c r="I10" i="10" s="1"/>
  <c r="AB10" i="10"/>
  <c r="AI11" i="10"/>
  <c r="AB15" i="10"/>
  <c r="AP15" i="10"/>
  <c r="D21" i="10"/>
  <c r="E21" i="10" s="1"/>
  <c r="E29" i="10"/>
  <c r="AD7" i="10"/>
  <c r="V10" i="10"/>
  <c r="W10" i="10" s="1"/>
  <c r="AF13" i="10"/>
  <c r="F15" i="10"/>
  <c r="V15" i="10"/>
  <c r="Z14" i="10"/>
  <c r="L19" i="10"/>
  <c r="M19" i="10" s="1"/>
  <c r="I29" i="10"/>
  <c r="X7" i="10"/>
  <c r="Y7" i="10" s="1"/>
  <c r="AF7" i="10"/>
  <c r="P10" i="10"/>
  <c r="Q10" i="10" s="1"/>
  <c r="Y10" i="10"/>
  <c r="H15" i="10"/>
  <c r="AP17" i="10"/>
  <c r="AI19" i="10"/>
  <c r="AH19" i="10" s="1"/>
  <c r="Q20" i="10"/>
  <c r="V21" i="10"/>
  <c r="W21" i="10" s="1"/>
  <c r="M58" i="10"/>
  <c r="Y58" i="10"/>
  <c r="M66" i="10"/>
  <c r="U68" i="10"/>
  <c r="E11" i="10"/>
  <c r="M11" i="10"/>
  <c r="T11" i="10"/>
  <c r="U11" i="10" s="1"/>
  <c r="A12" i="10"/>
  <c r="G13" i="10"/>
  <c r="P15" i="10"/>
  <c r="AF15" i="10"/>
  <c r="D17" i="10"/>
  <c r="E17" i="10" s="1"/>
  <c r="A19" i="10"/>
  <c r="X19" i="10"/>
  <c r="Y19" i="10" s="1"/>
  <c r="H21" i="10"/>
  <c r="I21" i="10" s="1"/>
  <c r="U29" i="10"/>
  <c r="E43" i="10"/>
  <c r="M43" i="10"/>
  <c r="E68" i="10"/>
  <c r="AF6" i="10"/>
  <c r="AP6" i="10"/>
  <c r="M10" i="10"/>
  <c r="AI10" i="10"/>
  <c r="A11" i="10"/>
  <c r="P11" i="10"/>
  <c r="Q11" i="10" s="1"/>
  <c r="X11" i="10"/>
  <c r="Y11" i="10" s="1"/>
  <c r="Q12" i="10"/>
  <c r="I13" i="10"/>
  <c r="T13" i="10"/>
  <c r="U13" i="10" s="1"/>
  <c r="AB13" i="10"/>
  <c r="D16" i="10"/>
  <c r="E16" i="10" s="1"/>
  <c r="X17" i="10"/>
  <c r="Y17" i="10" s="1"/>
  <c r="M29" i="10"/>
  <c r="I43" i="10"/>
  <c r="Q43" i="10"/>
  <c r="W43" i="10"/>
  <c r="I58" i="10"/>
  <c r="I39" i="10"/>
  <c r="Q39" i="10"/>
  <c r="M68" i="10"/>
  <c r="Y68" i="10"/>
  <c r="I66" i="10"/>
  <c r="U7" i="10"/>
  <c r="Q9" i="10"/>
  <c r="E10" i="10"/>
  <c r="E12" i="10"/>
  <c r="AF12" i="10"/>
  <c r="Q13" i="10"/>
  <c r="U15" i="10"/>
  <c r="H18" i="10"/>
  <c r="I18" i="10" s="1"/>
  <c r="Q18" i="10"/>
  <c r="A21" i="10"/>
  <c r="P21" i="10"/>
  <c r="Q21" i="10" s="1"/>
  <c r="Y21" i="10"/>
  <c r="U35" i="10"/>
  <c r="U43" i="10"/>
  <c r="E15" i="10"/>
  <c r="Y15" i="10"/>
  <c r="AI17" i="10"/>
  <c r="E18" i="10"/>
  <c r="AP18" i="10"/>
  <c r="D20" i="10"/>
  <c r="E20" i="10" s="1"/>
  <c r="U21" i="10"/>
  <c r="Y29" i="10"/>
  <c r="Q35" i="10"/>
  <c r="U39" i="10"/>
  <c r="Q58" i="10"/>
  <c r="E13" i="10"/>
  <c r="Y13" i="10"/>
  <c r="Q16" i="10"/>
  <c r="X20" i="10"/>
  <c r="Y20" i="10" s="1"/>
  <c r="M21" i="10"/>
  <c r="E39" i="10"/>
  <c r="Y43" i="10"/>
  <c r="E66" i="10"/>
  <c r="Q66" i="10"/>
  <c r="Y66" i="10"/>
  <c r="Q68" i="10"/>
  <c r="U66" i="10"/>
  <c r="I68" i="10"/>
  <c r="I35" i="10"/>
  <c r="M39" i="10"/>
  <c r="U58" i="10"/>
  <c r="AF5" i="10" l="1"/>
  <c r="AG5" i="10" s="1"/>
  <c r="Y6" i="10"/>
  <c r="B72" i="10"/>
  <c r="AF14" i="10"/>
  <c r="BK49" i="5"/>
  <c r="BP37" i="5"/>
  <c r="BO69" i="5"/>
  <c r="BP69" i="5" s="1"/>
  <c r="BN46" i="5"/>
  <c r="BN37" i="5"/>
  <c r="BM10" i="5"/>
  <c r="BP30" i="5"/>
  <c r="O28" i="5"/>
  <c r="BO75" i="5"/>
  <c r="BP75" i="5" s="1"/>
  <c r="AM28" i="5"/>
  <c r="AI5" i="10"/>
  <c r="AH5" i="10"/>
  <c r="J72" i="10"/>
  <c r="K8" i="10" s="1"/>
  <c r="L5" i="10"/>
  <c r="M5" i="10" s="1"/>
  <c r="P5" i="10"/>
  <c r="Q5" i="10" s="1"/>
  <c r="R5" i="10"/>
  <c r="U5" i="10" s="1"/>
  <c r="X5" i="10"/>
  <c r="V5" i="10"/>
  <c r="Z72" i="10"/>
  <c r="AA8" i="10" s="1"/>
  <c r="E9" i="10"/>
  <c r="D8" i="10"/>
  <c r="E6" i="10"/>
  <c r="D5" i="10"/>
  <c r="E5" i="10" s="1"/>
  <c r="Q6" i="10"/>
  <c r="Y9" i="10"/>
  <c r="X8" i="10"/>
  <c r="Y8" i="10" s="1"/>
  <c r="O9" i="10"/>
  <c r="I6" i="10"/>
  <c r="H5" i="10"/>
  <c r="I5" i="10" s="1"/>
  <c r="I15" i="10"/>
  <c r="H14" i="10"/>
  <c r="I14" i="10" s="1"/>
  <c r="I9" i="10"/>
  <c r="H8" i="10"/>
  <c r="I8" i="10" s="1"/>
  <c r="Q15" i="10"/>
  <c r="P14" i="10"/>
  <c r="P8" i="10"/>
  <c r="Q8" i="10" s="1"/>
  <c r="W15" i="10"/>
  <c r="AF8" i="10"/>
  <c r="AG8" i="10" s="1"/>
  <c r="D14" i="10"/>
  <c r="E14" i="10" s="1"/>
  <c r="T14" i="10"/>
  <c r="G15" i="10"/>
  <c r="AB14" i="10"/>
  <c r="U6" i="10"/>
  <c r="M15" i="10"/>
  <c r="L14" i="10"/>
  <c r="U9" i="10"/>
  <c r="T8" i="10"/>
  <c r="L8" i="10"/>
  <c r="AB8" i="10"/>
  <c r="X14" i="10"/>
  <c r="BP22" i="5"/>
  <c r="X84" i="5"/>
  <c r="AL84" i="5"/>
  <c r="BJ8" i="5"/>
  <c r="W48" i="5"/>
  <c r="BM48" i="5"/>
  <c r="W51" i="5"/>
  <c r="BM51" i="5"/>
  <c r="BN51" i="5" s="1"/>
  <c r="BP8" i="5"/>
  <c r="W59" i="5"/>
  <c r="BM59" i="5"/>
  <c r="BJ83" i="5"/>
  <c r="Z52" i="5"/>
  <c r="AC28" i="5"/>
  <c r="AG28" i="5"/>
  <c r="BJ42" i="5"/>
  <c r="BL42" i="5"/>
  <c r="BJ46" i="5"/>
  <c r="Y83" i="5"/>
  <c r="BK28" i="5"/>
  <c r="BO10" i="5"/>
  <c r="BL5" i="5"/>
  <c r="BN31" i="5"/>
  <c r="BO31" i="5"/>
  <c r="BP31" i="5" s="1"/>
  <c r="BP26" i="5"/>
  <c r="Y49" i="5"/>
  <c r="V49" i="5"/>
  <c r="W49" i="5" s="1"/>
  <c r="BL6" i="5"/>
  <c r="BM55" i="5"/>
  <c r="W55" i="5"/>
  <c r="L52" i="5"/>
  <c r="T52" i="5" s="1"/>
  <c r="M28" i="5"/>
  <c r="BN15" i="5"/>
  <c r="BM47" i="5"/>
  <c r="BN47" i="5" s="1"/>
  <c r="W47" i="5"/>
  <c r="W24" i="5"/>
  <c r="BM24" i="5"/>
  <c r="BN24" i="5" s="1"/>
  <c r="BL8" i="5"/>
  <c r="B52" i="5"/>
  <c r="E52" i="5" s="1"/>
  <c r="I28" i="5"/>
  <c r="BJ44" i="5"/>
  <c r="BL44" i="5"/>
  <c r="D84" i="5"/>
  <c r="AV84" i="5"/>
  <c r="AT52" i="5"/>
  <c r="BN30" i="5"/>
  <c r="BO68" i="5"/>
  <c r="BP68" i="5" s="1"/>
  <c r="R28" i="5"/>
  <c r="U28" i="5" s="1"/>
  <c r="BJ34" i="5"/>
  <c r="BL32" i="5"/>
  <c r="BL50" i="5"/>
  <c r="BO63" i="5"/>
  <c r="BP63" i="5" s="1"/>
  <c r="BM36" i="5"/>
  <c r="BN36" i="5" s="1"/>
  <c r="W36" i="5"/>
  <c r="BN78" i="5"/>
  <c r="BO78" i="5"/>
  <c r="BP78" i="5" s="1"/>
  <c r="BN8" i="5"/>
  <c r="W5" i="5"/>
  <c r="BM5" i="5"/>
  <c r="BN5" i="5" s="1"/>
  <c r="BJ38" i="5"/>
  <c r="BL38" i="5"/>
  <c r="BL40" i="5"/>
  <c r="BO71" i="5"/>
  <c r="BP71" i="5" s="1"/>
  <c r="BJ45" i="5"/>
  <c r="W57" i="5"/>
  <c r="BM57" i="5"/>
  <c r="BN82" i="5"/>
  <c r="BO82" i="5"/>
  <c r="BP82" i="5" s="1"/>
  <c r="BN72" i="5"/>
  <c r="BO72" i="5"/>
  <c r="BP72" i="5" s="1"/>
  <c r="AR84" i="5"/>
  <c r="BL9" i="5"/>
  <c r="BN44" i="5"/>
  <c r="BO44" i="5"/>
  <c r="BP44" i="5" s="1"/>
  <c r="BG60" i="5"/>
  <c r="BJ53" i="5"/>
  <c r="BP39" i="5"/>
  <c r="BO43" i="5"/>
  <c r="BP43" i="5" s="1"/>
  <c r="BL43" i="5"/>
  <c r="BM56" i="5"/>
  <c r="W56" i="5"/>
  <c r="BL24" i="5"/>
  <c r="BO41" i="5"/>
  <c r="BP41" i="5" s="1"/>
  <c r="BL41" i="5"/>
  <c r="BL27" i="5"/>
  <c r="BO27" i="5"/>
  <c r="BP27" i="5" s="1"/>
  <c r="BJ56" i="5"/>
  <c r="BM42" i="5"/>
  <c r="W42" i="5"/>
  <c r="BN76" i="5"/>
  <c r="BO76" i="5"/>
  <c r="BP76" i="5" s="1"/>
  <c r="X28" i="5"/>
  <c r="V10" i="5"/>
  <c r="Y10" i="5"/>
  <c r="BJ26" i="5"/>
  <c r="BN45" i="5"/>
  <c r="BM20" i="5"/>
  <c r="BN20" i="5" s="1"/>
  <c r="W20" i="5"/>
  <c r="BJ11" i="5"/>
  <c r="BG10" i="5"/>
  <c r="BN10" i="5" s="1"/>
  <c r="BM17" i="5"/>
  <c r="BN17" i="5" s="1"/>
  <c r="W17" i="5"/>
  <c r="AP52" i="5"/>
  <c r="AW28" i="5"/>
  <c r="BO33" i="5"/>
  <c r="BP33" i="5" s="1"/>
  <c r="BO51" i="5"/>
  <c r="BP51" i="5" s="1"/>
  <c r="BL51" i="5"/>
  <c r="BM9" i="5"/>
  <c r="BN9" i="5" s="1"/>
  <c r="W9" i="5"/>
  <c r="BN70" i="5"/>
  <c r="BO70" i="5"/>
  <c r="BP70" i="5" s="1"/>
  <c r="BM16" i="5"/>
  <c r="BN16" i="5" s="1"/>
  <c r="W16" i="5"/>
  <c r="AJ84" i="5"/>
  <c r="BM53" i="5"/>
  <c r="BO53" i="5" s="1"/>
  <c r="W53" i="5"/>
  <c r="BJ12" i="5"/>
  <c r="BJ39" i="5"/>
  <c r="BM40" i="5"/>
  <c r="BN40" i="5" s="1"/>
  <c r="W40" i="5"/>
  <c r="BK60" i="5"/>
  <c r="BL53" i="5"/>
  <c r="BN50" i="5"/>
  <c r="BO50" i="5"/>
  <c r="BP50" i="5" s="1"/>
  <c r="BJ32" i="5"/>
  <c r="BO67" i="5"/>
  <c r="BP67" i="5" s="1"/>
  <c r="BL16" i="5"/>
  <c r="BO16" i="5"/>
  <c r="BP16" i="5" s="1"/>
  <c r="BL46" i="5"/>
  <c r="BO62" i="5"/>
  <c r="BP62" i="5" s="1"/>
  <c r="BL47" i="5"/>
  <c r="BO47" i="5"/>
  <c r="BP47" i="5" s="1"/>
  <c r="BJ55" i="5"/>
  <c r="BL55" i="5"/>
  <c r="BM54" i="5"/>
  <c r="W54" i="5"/>
  <c r="BN25" i="5"/>
  <c r="BO25" i="5"/>
  <c r="BP25" i="5" s="1"/>
  <c r="BJ25" i="5"/>
  <c r="BL25" i="5"/>
  <c r="BG49" i="5"/>
  <c r="BJ29" i="5"/>
  <c r="F52" i="5"/>
  <c r="AD84" i="5"/>
  <c r="AE52" i="5"/>
  <c r="BM19" i="5"/>
  <c r="BN19" i="5" s="1"/>
  <c r="W19" i="5"/>
  <c r="BN73" i="5"/>
  <c r="BO73" i="5"/>
  <c r="BP73" i="5" s="1"/>
  <c r="BO7" i="5"/>
  <c r="BP7" i="5" s="1"/>
  <c r="W11" i="5"/>
  <c r="BM11" i="5"/>
  <c r="W58" i="5"/>
  <c r="BM58" i="5"/>
  <c r="BJ7" i="5"/>
  <c r="W21" i="5"/>
  <c r="BM21" i="5"/>
  <c r="BJ14" i="5"/>
  <c r="BL14" i="5"/>
  <c r="BM32" i="5"/>
  <c r="BN32" i="5" s="1"/>
  <c r="W32" i="5"/>
  <c r="BL17" i="5"/>
  <c r="AH52" i="5"/>
  <c r="AK52" i="5" s="1"/>
  <c r="AO28" i="5"/>
  <c r="BJ22" i="5"/>
  <c r="BL34" i="5"/>
  <c r="BM38" i="5"/>
  <c r="W38" i="5"/>
  <c r="BO46" i="5"/>
  <c r="BP46" i="5" s="1"/>
  <c r="BL83" i="5"/>
  <c r="W23" i="5"/>
  <c r="BM23" i="5"/>
  <c r="BN23" i="5" s="1"/>
  <c r="BL12" i="5"/>
  <c r="BN39" i="5"/>
  <c r="BO64" i="5"/>
  <c r="BP64" i="5" s="1"/>
  <c r="BO66" i="5"/>
  <c r="BP66" i="5" s="1"/>
  <c r="BN77" i="5"/>
  <c r="BO77" i="5"/>
  <c r="BP77" i="5" s="1"/>
  <c r="BJ21" i="5"/>
  <c r="Y60" i="5"/>
  <c r="V60" i="5"/>
  <c r="W60" i="5" s="1"/>
  <c r="J52" i="5"/>
  <c r="Q52" i="5" s="1"/>
  <c r="Q28" i="5"/>
  <c r="BL23" i="5"/>
  <c r="BO13" i="5"/>
  <c r="BP13" i="5" s="1"/>
  <c r="BL49" i="5"/>
  <c r="W34" i="5"/>
  <c r="BM34" i="5"/>
  <c r="BN34" i="5" s="1"/>
  <c r="V83" i="5"/>
  <c r="W83" i="5" s="1"/>
  <c r="W61" i="5"/>
  <c r="BM29" i="5"/>
  <c r="W29" i="5"/>
  <c r="BL56" i="5"/>
  <c r="W6" i="5"/>
  <c r="BM6" i="5"/>
  <c r="BN6" i="5" s="1"/>
  <c r="BN80" i="5"/>
  <c r="BO80" i="5"/>
  <c r="BP80" i="5" s="1"/>
  <c r="BO12" i="5"/>
  <c r="BP12" i="5" s="1"/>
  <c r="AB84" i="5"/>
  <c r="AC52" i="5"/>
  <c r="BM83" i="5"/>
  <c r="BN83" i="5" s="1"/>
  <c r="BN61" i="5"/>
  <c r="BO61" i="5"/>
  <c r="AF87" i="5"/>
  <c r="BJ30" i="5"/>
  <c r="P84" i="5"/>
  <c r="BJ15" i="5"/>
  <c r="BO45" i="5"/>
  <c r="BP45" i="5" s="1"/>
  <c r="BN26" i="5"/>
  <c r="BO81" i="5"/>
  <c r="BP81" i="5" s="1"/>
  <c r="W14" i="5"/>
  <c r="BM14" i="5"/>
  <c r="BJ31" i="5"/>
  <c r="BL31" i="5"/>
  <c r="BP15" i="5"/>
  <c r="BL19" i="5"/>
  <c r="BO19" i="5"/>
  <c r="BP19" i="5" s="1"/>
  <c r="BJ54" i="5"/>
  <c r="BL54" i="5"/>
  <c r="BJ40" i="5"/>
  <c r="BN22" i="5"/>
  <c r="G28" i="5"/>
  <c r="BL20" i="5"/>
  <c r="BL36" i="5"/>
  <c r="H87" i="5"/>
  <c r="AN11" i="10"/>
  <c r="W68" i="10"/>
  <c r="O43" i="10"/>
  <c r="F21" i="10"/>
  <c r="G21" i="10" s="1"/>
  <c r="AP16" i="10"/>
  <c r="G29" i="10"/>
  <c r="F7" i="10"/>
  <c r="W29" i="10"/>
  <c r="O39" i="10"/>
  <c r="V17" i="10"/>
  <c r="W17" i="10" s="1"/>
  <c r="V11" i="10"/>
  <c r="W11" i="10" s="1"/>
  <c r="AL9" i="10"/>
  <c r="V12" i="10"/>
  <c r="W12" i="10" s="1"/>
  <c r="V20" i="10"/>
  <c r="W20" i="10" s="1"/>
  <c r="N12" i="10"/>
  <c r="O12" i="10" s="1"/>
  <c r="W66" i="10"/>
  <c r="G43" i="10"/>
  <c r="G68" i="10"/>
  <c r="N6" i="10"/>
  <c r="N19" i="10"/>
  <c r="O19" i="10" s="1"/>
  <c r="AP7" i="10"/>
  <c r="AP5" i="10" s="1"/>
  <c r="AL6" i="10"/>
  <c r="AL5" i="10" s="1"/>
  <c r="G35" i="10"/>
  <c r="AN12" i="10"/>
  <c r="AD20" i="10"/>
  <c r="O58" i="10"/>
  <c r="G39" i="10"/>
  <c r="V13" i="10"/>
  <c r="W13" i="10" s="1"/>
  <c r="N11" i="10"/>
  <c r="O11" i="10" s="1"/>
  <c r="AL13" i="10"/>
  <c r="AL18" i="10"/>
  <c r="AL20" i="10"/>
  <c r="N15" i="10"/>
  <c r="O29" i="10"/>
  <c r="F12" i="10"/>
  <c r="G12" i="10" s="1"/>
  <c r="AD17" i="10"/>
  <c r="W35" i="10"/>
  <c r="G58" i="10"/>
  <c r="V19" i="10"/>
  <c r="W19" i="10" s="1"/>
  <c r="AP20" i="10"/>
  <c r="AD21" i="10"/>
  <c r="AD11" i="10"/>
  <c r="AD9" i="10"/>
  <c r="O68" i="10"/>
  <c r="O66" i="10"/>
  <c r="N13" i="10"/>
  <c r="O13" i="10" s="1"/>
  <c r="AD6" i="10"/>
  <c r="AD5" i="10" s="1"/>
  <c r="AE5" i="10" s="1"/>
  <c r="AI16" i="10"/>
  <c r="AL21" i="10"/>
  <c r="AN17" i="10"/>
  <c r="AL11" i="10"/>
  <c r="F10" i="10"/>
  <c r="O35" i="10"/>
  <c r="F19" i="10"/>
  <c r="G19" i="10" s="1"/>
  <c r="F16" i="10"/>
  <c r="G16" i="10" s="1"/>
  <c r="G66" i="10"/>
  <c r="AD15" i="10"/>
  <c r="AI12" i="10"/>
  <c r="AI8" i="10" s="1"/>
  <c r="N7" i="10"/>
  <c r="O7" i="10" s="1"/>
  <c r="AD19" i="10"/>
  <c r="AN15" i="10"/>
  <c r="F11" i="10"/>
  <c r="G11" i="10" s="1"/>
  <c r="AP21" i="10"/>
  <c r="AP19" i="10"/>
  <c r="AI21" i="10"/>
  <c r="AL16" i="10"/>
  <c r="W58" i="10"/>
  <c r="AL19" i="10"/>
  <c r="AP10" i="10"/>
  <c r="AD13" i="10"/>
  <c r="N18" i="10"/>
  <c r="O18" i="10" s="1"/>
  <c r="AP13" i="10"/>
  <c r="V9" i="10"/>
  <c r="V16" i="10"/>
  <c r="W16" i="10" s="1"/>
  <c r="AM5" i="10" l="1"/>
  <c r="AQ5" i="10"/>
  <c r="AI14" i="10"/>
  <c r="AI72" i="10" s="1"/>
  <c r="W5" i="10"/>
  <c r="BO24" i="5"/>
  <c r="BP24" i="5" s="1"/>
  <c r="K67" i="10"/>
  <c r="K28" i="10"/>
  <c r="R72" i="10"/>
  <c r="S8" i="10" s="1"/>
  <c r="K24" i="10"/>
  <c r="K34" i="10"/>
  <c r="K42" i="10"/>
  <c r="K22" i="10"/>
  <c r="K53" i="10"/>
  <c r="K65" i="10"/>
  <c r="K45" i="10"/>
  <c r="K14" i="10"/>
  <c r="BO20" i="5"/>
  <c r="BP20" i="5" s="1"/>
  <c r="BO17" i="5"/>
  <c r="BP17" i="5" s="1"/>
  <c r="BO36" i="5"/>
  <c r="BP36" i="5" s="1"/>
  <c r="N52" i="5"/>
  <c r="BL60" i="5"/>
  <c r="Y5" i="10"/>
  <c r="AP14" i="10"/>
  <c r="AL14" i="10"/>
  <c r="AL8" i="10"/>
  <c r="AD14" i="10"/>
  <c r="AE14" i="10" s="1"/>
  <c r="AH14" i="10"/>
  <c r="AA34" i="10"/>
  <c r="AA53" i="10"/>
  <c r="AA65" i="10"/>
  <c r="AA42" i="10"/>
  <c r="AA67" i="10"/>
  <c r="AA45" i="10"/>
  <c r="AA22" i="10"/>
  <c r="AA28" i="10"/>
  <c r="AA24" i="10"/>
  <c r="AA5" i="10"/>
  <c r="AH8" i="10"/>
  <c r="AM8" i="10"/>
  <c r="N5" i="10"/>
  <c r="O5" i="10" s="1"/>
  <c r="AP8" i="10"/>
  <c r="AA14" i="10"/>
  <c r="G10" i="10"/>
  <c r="F8" i="10"/>
  <c r="G8" i="10" s="1"/>
  <c r="O15" i="10"/>
  <c r="N14" i="10"/>
  <c r="G7" i="10"/>
  <c r="F5" i="10"/>
  <c r="G5" i="10" s="1"/>
  <c r="W9" i="10"/>
  <c r="V8" i="10"/>
  <c r="W8" i="10" s="1"/>
  <c r="AB72" i="10"/>
  <c r="O6" i="10"/>
  <c r="F14" i="10"/>
  <c r="G14" i="10" s="1"/>
  <c r="AF72" i="10"/>
  <c r="Q14" i="10"/>
  <c r="P72" i="10"/>
  <c r="Q72" i="10" s="1"/>
  <c r="Y14" i="10"/>
  <c r="X72" i="10"/>
  <c r="AD8" i="10"/>
  <c r="AE8" i="10" s="1"/>
  <c r="M14" i="10"/>
  <c r="L72" i="10"/>
  <c r="M72" i="10" s="1"/>
  <c r="U14" i="10"/>
  <c r="T72" i="10"/>
  <c r="N8" i="10"/>
  <c r="O8" i="10" s="1"/>
  <c r="V14" i="10"/>
  <c r="BO34" i="5"/>
  <c r="BP34" i="5" s="1"/>
  <c r="BM28" i="5"/>
  <c r="BJ49" i="5"/>
  <c r="BJ50" i="5" s="1"/>
  <c r="Y28" i="5"/>
  <c r="BN57" i="5"/>
  <c r="BO57" i="5"/>
  <c r="BP57" i="5" s="1"/>
  <c r="B84" i="5"/>
  <c r="C52" i="5" s="1"/>
  <c r="R52" i="5"/>
  <c r="U52" i="5" s="1"/>
  <c r="I52" i="5"/>
  <c r="L84" i="5"/>
  <c r="M52" i="5"/>
  <c r="Z84" i="5"/>
  <c r="AC84" i="5" s="1"/>
  <c r="AG52" i="5"/>
  <c r="BN54" i="5"/>
  <c r="BO54" i="5"/>
  <c r="BP54" i="5" s="1"/>
  <c r="T84" i="5"/>
  <c r="AB87" i="5"/>
  <c r="BM49" i="5"/>
  <c r="BN29" i="5"/>
  <c r="BO29" i="5"/>
  <c r="BP29" i="5" s="1"/>
  <c r="BN58" i="5"/>
  <c r="BO58" i="5"/>
  <c r="BP58" i="5" s="1"/>
  <c r="BP53" i="5"/>
  <c r="AP84" i="5"/>
  <c r="AQ52" i="5" s="1"/>
  <c r="AS52" i="5"/>
  <c r="D87" i="5"/>
  <c r="BN55" i="5"/>
  <c r="BO55" i="5"/>
  <c r="BP55" i="5" s="1"/>
  <c r="BN59" i="5"/>
  <c r="BO59" i="5"/>
  <c r="BP59" i="5" s="1"/>
  <c r="BO23" i="5"/>
  <c r="BP23" i="5" s="1"/>
  <c r="BM60" i="5"/>
  <c r="BN60" i="5" s="1"/>
  <c r="BN53" i="5"/>
  <c r="BO6" i="5"/>
  <c r="BP6" i="5" s="1"/>
  <c r="BO5" i="5"/>
  <c r="BP5" i="5" s="1"/>
  <c r="AM52" i="5"/>
  <c r="BO83" i="5"/>
  <c r="BP83" i="5" s="1"/>
  <c r="BP61" i="5"/>
  <c r="BN11" i="5"/>
  <c r="BO11" i="5"/>
  <c r="BP11" i="5" s="1"/>
  <c r="AE84" i="5"/>
  <c r="AD87" i="5"/>
  <c r="BN42" i="5"/>
  <c r="BO42" i="5"/>
  <c r="BP42" i="5" s="1"/>
  <c r="BJ60" i="5"/>
  <c r="BP10" i="5"/>
  <c r="N84" i="5"/>
  <c r="O52" i="5"/>
  <c r="F84" i="5"/>
  <c r="G52" i="5"/>
  <c r="BG28" i="5"/>
  <c r="BO32" i="5"/>
  <c r="BP32" i="5" s="1"/>
  <c r="AT84" i="5"/>
  <c r="AU52" i="5"/>
  <c r="BL10" i="5"/>
  <c r="V52" i="5"/>
  <c r="BN14" i="5"/>
  <c r="BO14" i="5"/>
  <c r="BP14" i="5" s="1"/>
  <c r="J84" i="5"/>
  <c r="K52" i="5" s="1"/>
  <c r="AH84" i="5"/>
  <c r="AO52" i="5"/>
  <c r="BN21" i="5"/>
  <c r="BO21" i="5"/>
  <c r="BP21" i="5" s="1"/>
  <c r="BN56" i="5"/>
  <c r="BO56" i="5"/>
  <c r="BP56" i="5" s="1"/>
  <c r="BO40" i="5"/>
  <c r="BP40" i="5" s="1"/>
  <c r="AW52" i="5"/>
  <c r="BK52" i="5"/>
  <c r="BL28" i="5"/>
  <c r="P87" i="5"/>
  <c r="BN38" i="5"/>
  <c r="BO38" i="5"/>
  <c r="BP38" i="5" s="1"/>
  <c r="BJ10" i="5"/>
  <c r="BJ28" i="5" s="1"/>
  <c r="V28" i="5"/>
  <c r="W28" i="5" s="1"/>
  <c r="W10" i="5"/>
  <c r="BO9" i="5"/>
  <c r="BP9" i="5" s="1"/>
  <c r="BN48" i="5"/>
  <c r="BO48" i="5"/>
  <c r="BP48" i="5" s="1"/>
  <c r="X87" i="5"/>
  <c r="AN18" i="10"/>
  <c r="AN20" i="10"/>
  <c r="AN6" i="10"/>
  <c r="AN19" i="10"/>
  <c r="AN9" i="10"/>
  <c r="AN10" i="10"/>
  <c r="AN21" i="10"/>
  <c r="AN7" i="10"/>
  <c r="AN13" i="10"/>
  <c r="AN16" i="10"/>
  <c r="AL72" i="10" l="1"/>
  <c r="U72" i="10"/>
  <c r="Y72" i="10"/>
  <c r="AH72" i="10"/>
  <c r="S34" i="10"/>
  <c r="AA52" i="5"/>
  <c r="Q84" i="5"/>
  <c r="E84" i="5"/>
  <c r="AW84" i="5"/>
  <c r="AN8" i="10"/>
  <c r="AO8" i="10" s="1"/>
  <c r="AN14" i="10"/>
  <c r="AN5" i="10"/>
  <c r="AO5" i="10" s="1"/>
  <c r="AU84" i="5"/>
  <c r="S67" i="10"/>
  <c r="S45" i="10"/>
  <c r="S53" i="10"/>
  <c r="S28" i="10"/>
  <c r="S22" i="10"/>
  <c r="S65" i="10"/>
  <c r="S24" i="10"/>
  <c r="S42" i="10"/>
  <c r="S14" i="10"/>
  <c r="S57" i="10"/>
  <c r="AQ8" i="10"/>
  <c r="AP72" i="10"/>
  <c r="W14" i="10"/>
  <c r="V72" i="10"/>
  <c r="W72" i="10" s="1"/>
  <c r="O14" i="10"/>
  <c r="N72" i="10"/>
  <c r="O72" i="10" s="1"/>
  <c r="AD72" i="10"/>
  <c r="AI79" i="5"/>
  <c r="AI75" i="5"/>
  <c r="AI64" i="5"/>
  <c r="AI84" i="5"/>
  <c r="AI72" i="5"/>
  <c r="AI65" i="5"/>
  <c r="AI71" i="5"/>
  <c r="AI59" i="5"/>
  <c r="AI58" i="5"/>
  <c r="AI57" i="5"/>
  <c r="AI67" i="5"/>
  <c r="AI63" i="5"/>
  <c r="AI48" i="5"/>
  <c r="AI47" i="5"/>
  <c r="AI44" i="5"/>
  <c r="AI80" i="5"/>
  <c r="AI51" i="5"/>
  <c r="AI55" i="5"/>
  <c r="AI39" i="5"/>
  <c r="AI31" i="5"/>
  <c r="AI76" i="5"/>
  <c r="AI56" i="5"/>
  <c r="AI46" i="5"/>
  <c r="AI33" i="5"/>
  <c r="AI50" i="5"/>
  <c r="AI42" i="5"/>
  <c r="AI37" i="5"/>
  <c r="AI29" i="5"/>
  <c r="AI19" i="5"/>
  <c r="AI40" i="5"/>
  <c r="AI27" i="5"/>
  <c r="AI20" i="5"/>
  <c r="AI17" i="5"/>
  <c r="AI32" i="5"/>
  <c r="AI24" i="5"/>
  <c r="AI16" i="5"/>
  <c r="AI9" i="5"/>
  <c r="AI23" i="5"/>
  <c r="AI6" i="5"/>
  <c r="AI5" i="5"/>
  <c r="AI15" i="5"/>
  <c r="AI12" i="5"/>
  <c r="AI25" i="5"/>
  <c r="AI21" i="5"/>
  <c r="AI34" i="5"/>
  <c r="AI30" i="5"/>
  <c r="AI62" i="5"/>
  <c r="AI69" i="5"/>
  <c r="AI81" i="5"/>
  <c r="AI74" i="5"/>
  <c r="AI22" i="5"/>
  <c r="AI43" i="5"/>
  <c r="AI66" i="5"/>
  <c r="AI70" i="5"/>
  <c r="AI61" i="5"/>
  <c r="AI78" i="5"/>
  <c r="AI82" i="5"/>
  <c r="AI36" i="5"/>
  <c r="AI54" i="5"/>
  <c r="AI11" i="5"/>
  <c r="AI13" i="5"/>
  <c r="AI14" i="5"/>
  <c r="AI77" i="5"/>
  <c r="AI73" i="5"/>
  <c r="AI8" i="5"/>
  <c r="AI38" i="5"/>
  <c r="AI45" i="5"/>
  <c r="AI60" i="5"/>
  <c r="AI53" i="5"/>
  <c r="AI26" i="5"/>
  <c r="AI41" i="5"/>
  <c r="AI35" i="5"/>
  <c r="AI68" i="5"/>
  <c r="AI7" i="5"/>
  <c r="AI83" i="5"/>
  <c r="AI10" i="5"/>
  <c r="AI49" i="5"/>
  <c r="AO84" i="5"/>
  <c r="AI28" i="5"/>
  <c r="O84" i="5"/>
  <c r="N87" i="5"/>
  <c r="BN49" i="5"/>
  <c r="BO49" i="5"/>
  <c r="BP49" i="5" s="1"/>
  <c r="C80" i="5"/>
  <c r="C76" i="5"/>
  <c r="C72" i="5"/>
  <c r="B87" i="5"/>
  <c r="C79" i="5"/>
  <c r="C75" i="5"/>
  <c r="C71" i="5"/>
  <c r="C66" i="5"/>
  <c r="C59" i="5"/>
  <c r="C58" i="5"/>
  <c r="C57" i="5"/>
  <c r="C64" i="5"/>
  <c r="C69" i="5"/>
  <c r="C50" i="5"/>
  <c r="C46" i="5"/>
  <c r="C61" i="5"/>
  <c r="C43" i="5"/>
  <c r="C48" i="5"/>
  <c r="C84" i="5"/>
  <c r="C51" i="5"/>
  <c r="C35" i="5"/>
  <c r="C54" i="5"/>
  <c r="C37" i="5"/>
  <c r="C42" i="5"/>
  <c r="C65" i="5"/>
  <c r="C41" i="5"/>
  <c r="C36" i="5"/>
  <c r="C27" i="5"/>
  <c r="C19" i="5"/>
  <c r="C20" i="5"/>
  <c r="C17" i="5"/>
  <c r="C24" i="5"/>
  <c r="C13" i="5"/>
  <c r="C23" i="5"/>
  <c r="C9" i="5"/>
  <c r="C16" i="5"/>
  <c r="C5" i="5"/>
  <c r="C6" i="5"/>
  <c r="C7" i="5"/>
  <c r="C11" i="5"/>
  <c r="C39" i="5"/>
  <c r="C15" i="5"/>
  <c r="C67" i="5"/>
  <c r="C26" i="5"/>
  <c r="C60" i="5"/>
  <c r="C22" i="5"/>
  <c r="C38" i="5"/>
  <c r="C82" i="5"/>
  <c r="C53" i="5"/>
  <c r="C62" i="5"/>
  <c r="C31" i="5"/>
  <c r="C33" i="5"/>
  <c r="C77" i="5"/>
  <c r="C29" i="5"/>
  <c r="C63" i="5"/>
  <c r="C78" i="5"/>
  <c r="C70" i="5"/>
  <c r="C12" i="5"/>
  <c r="C25" i="5"/>
  <c r="C40" i="5"/>
  <c r="C74" i="5"/>
  <c r="C73" i="5"/>
  <c r="C8" i="5"/>
  <c r="C21" i="5"/>
  <c r="C32" i="5"/>
  <c r="C34" i="5"/>
  <c r="C55" i="5"/>
  <c r="C68" i="5"/>
  <c r="C14" i="5"/>
  <c r="C30" i="5"/>
  <c r="C45" i="5"/>
  <c r="C44" i="5"/>
  <c r="C47" i="5"/>
  <c r="C56" i="5"/>
  <c r="C81" i="5"/>
  <c r="C83" i="5"/>
  <c r="C49" i="5"/>
  <c r="C10" i="5"/>
  <c r="C28" i="5"/>
  <c r="I84" i="5"/>
  <c r="K80" i="5"/>
  <c r="K76" i="5"/>
  <c r="K72" i="5"/>
  <c r="K81" i="5"/>
  <c r="J87" i="5"/>
  <c r="K79" i="5"/>
  <c r="K75" i="5"/>
  <c r="K71" i="5"/>
  <c r="K66" i="5"/>
  <c r="K59" i="5"/>
  <c r="K58" i="5"/>
  <c r="K57" i="5"/>
  <c r="K64" i="5"/>
  <c r="K84" i="5"/>
  <c r="K65" i="5"/>
  <c r="K50" i="5"/>
  <c r="K46" i="5"/>
  <c r="K69" i="5"/>
  <c r="K43" i="5"/>
  <c r="K48" i="5"/>
  <c r="K61" i="5"/>
  <c r="K51" i="5"/>
  <c r="K35" i="5"/>
  <c r="K37" i="5"/>
  <c r="K54" i="5"/>
  <c r="K42" i="5"/>
  <c r="K41" i="5"/>
  <c r="K29" i="5"/>
  <c r="K27" i="5"/>
  <c r="K19" i="5"/>
  <c r="K36" i="5"/>
  <c r="K20" i="5"/>
  <c r="K17" i="5"/>
  <c r="K24" i="5"/>
  <c r="K9" i="5"/>
  <c r="K5" i="5"/>
  <c r="K16" i="5"/>
  <c r="K23" i="5"/>
  <c r="K6" i="5"/>
  <c r="K32" i="5"/>
  <c r="K56" i="5"/>
  <c r="K78" i="5"/>
  <c r="K22" i="5"/>
  <c r="K44" i="5"/>
  <c r="K47" i="5"/>
  <c r="K63" i="5"/>
  <c r="K67" i="5"/>
  <c r="K8" i="5"/>
  <c r="K31" i="5"/>
  <c r="K55" i="5"/>
  <c r="K77" i="5"/>
  <c r="K82" i="5"/>
  <c r="K26" i="5"/>
  <c r="K25" i="5"/>
  <c r="K38" i="5"/>
  <c r="K53" i="5"/>
  <c r="K7" i="5"/>
  <c r="K21" i="5"/>
  <c r="K45" i="5"/>
  <c r="K40" i="5"/>
  <c r="K30" i="5"/>
  <c r="K39" i="5"/>
  <c r="K33" i="5"/>
  <c r="K70" i="5"/>
  <c r="K68" i="5"/>
  <c r="K12" i="5"/>
  <c r="K15" i="5"/>
  <c r="K62" i="5"/>
  <c r="K73" i="5"/>
  <c r="K11" i="5"/>
  <c r="K13" i="5"/>
  <c r="K14" i="5"/>
  <c r="K34" i="5"/>
  <c r="K74" i="5"/>
  <c r="K10" i="5"/>
  <c r="K83" i="5"/>
  <c r="K49" i="5"/>
  <c r="K60" i="5"/>
  <c r="K28" i="5"/>
  <c r="AQ81" i="5"/>
  <c r="AQ77" i="5"/>
  <c r="AQ73" i="5"/>
  <c r="AQ82" i="5"/>
  <c r="AQ78" i="5"/>
  <c r="AQ74" i="5"/>
  <c r="AQ70" i="5"/>
  <c r="AQ83" i="5"/>
  <c r="AQ79" i="5"/>
  <c r="AQ75" i="5"/>
  <c r="AQ71" i="5"/>
  <c r="AQ80" i="5"/>
  <c r="AQ76" i="5"/>
  <c r="AQ72" i="5"/>
  <c r="AQ67" i="5"/>
  <c r="AQ63" i="5"/>
  <c r="AQ84" i="5"/>
  <c r="AQ68" i="5"/>
  <c r="AQ64" i="5"/>
  <c r="AQ60" i="5"/>
  <c r="AQ65" i="5"/>
  <c r="AQ61" i="5"/>
  <c r="AQ59" i="5"/>
  <c r="AQ58" i="5"/>
  <c r="AQ57" i="5"/>
  <c r="AQ56" i="5"/>
  <c r="AQ69" i="5"/>
  <c r="AQ48" i="5"/>
  <c r="AQ62" i="5"/>
  <c r="AQ55" i="5"/>
  <c r="AQ54" i="5"/>
  <c r="AQ53" i="5"/>
  <c r="AQ47" i="5"/>
  <c r="AQ66" i="5"/>
  <c r="AQ44" i="5"/>
  <c r="AQ51" i="5"/>
  <c r="AQ39" i="5"/>
  <c r="AQ31" i="5"/>
  <c r="AQ33" i="5"/>
  <c r="AQ46" i="5"/>
  <c r="AQ42" i="5"/>
  <c r="AQ37" i="5"/>
  <c r="AQ50" i="5"/>
  <c r="AQ32" i="5"/>
  <c r="AQ19" i="5"/>
  <c r="AQ29" i="5"/>
  <c r="AQ20" i="5"/>
  <c r="AQ17" i="5"/>
  <c r="AQ27" i="5"/>
  <c r="AQ24" i="5"/>
  <c r="AQ9" i="5"/>
  <c r="AQ23" i="5"/>
  <c r="AQ5" i="5"/>
  <c r="AQ16" i="5"/>
  <c r="AQ40" i="5"/>
  <c r="AQ6" i="5"/>
  <c r="AQ34" i="5"/>
  <c r="AQ12" i="5"/>
  <c r="AQ22" i="5"/>
  <c r="AQ8" i="5"/>
  <c r="AQ11" i="5"/>
  <c r="AQ25" i="5"/>
  <c r="AQ13" i="5"/>
  <c r="AQ36" i="5"/>
  <c r="AQ30" i="5"/>
  <c r="AQ38" i="5"/>
  <c r="AQ41" i="5"/>
  <c r="AQ45" i="5"/>
  <c r="AQ14" i="5"/>
  <c r="AQ26" i="5"/>
  <c r="AQ43" i="5"/>
  <c r="AQ15" i="5"/>
  <c r="AQ7" i="5"/>
  <c r="AQ21" i="5"/>
  <c r="AQ35" i="5"/>
  <c r="AQ10" i="5"/>
  <c r="AQ49" i="5"/>
  <c r="AQ28" i="5"/>
  <c r="BG52" i="5"/>
  <c r="AA83" i="5"/>
  <c r="AA79" i="5"/>
  <c r="AA75" i="5"/>
  <c r="AA71" i="5"/>
  <c r="AA80" i="5"/>
  <c r="AA76" i="5"/>
  <c r="AA72" i="5"/>
  <c r="AA81" i="5"/>
  <c r="AA77" i="5"/>
  <c r="AA73" i="5"/>
  <c r="Z87" i="5"/>
  <c r="AA82" i="5"/>
  <c r="AA78" i="5"/>
  <c r="AA74" i="5"/>
  <c r="AA70" i="5"/>
  <c r="AA65" i="5"/>
  <c r="AA61" i="5"/>
  <c r="AA69" i="5"/>
  <c r="AA66" i="5"/>
  <c r="AA62" i="5"/>
  <c r="AA59" i="5"/>
  <c r="AA58" i="5"/>
  <c r="AA57" i="5"/>
  <c r="AA84" i="5"/>
  <c r="AA67" i="5"/>
  <c r="AA63" i="5"/>
  <c r="AA47" i="5"/>
  <c r="AA44" i="5"/>
  <c r="AA64" i="5"/>
  <c r="AA55" i="5"/>
  <c r="AA50" i="5"/>
  <c r="AA46" i="5"/>
  <c r="AA43" i="5"/>
  <c r="AA68" i="5"/>
  <c r="AA48" i="5"/>
  <c r="AA54" i="5"/>
  <c r="AA51" i="5"/>
  <c r="AA42" i="5"/>
  <c r="AA33" i="5"/>
  <c r="AA29" i="5"/>
  <c r="AA41" i="5"/>
  <c r="AA38" i="5"/>
  <c r="AA35" i="5"/>
  <c r="AA45" i="5"/>
  <c r="AA40" i="5"/>
  <c r="AA32" i="5"/>
  <c r="AA37" i="5"/>
  <c r="AA34" i="5"/>
  <c r="AA36" i="5"/>
  <c r="AA19" i="5"/>
  <c r="AA39" i="5"/>
  <c r="AA31" i="5"/>
  <c r="AA49" i="5"/>
  <c r="AA30" i="5"/>
  <c r="AA60" i="5"/>
  <c r="AA56" i="5"/>
  <c r="AA53" i="5"/>
  <c r="AA12" i="5"/>
  <c r="AA10" i="5"/>
  <c r="AA28" i="5"/>
  <c r="AG84" i="5"/>
  <c r="AK84" i="5"/>
  <c r="AM84" i="5"/>
  <c r="BO60" i="5"/>
  <c r="BP60" i="5" s="1"/>
  <c r="V84" i="5"/>
  <c r="W52" i="5"/>
  <c r="AS84" i="5"/>
  <c r="T87" i="5"/>
  <c r="M84" i="5"/>
  <c r="L87" i="5"/>
  <c r="F87" i="5"/>
  <c r="G84" i="5"/>
  <c r="BO28" i="5"/>
  <c r="BK84" i="5"/>
  <c r="BL52" i="5"/>
  <c r="AI52" i="5"/>
  <c r="R84" i="5"/>
  <c r="U84" i="5" s="1"/>
  <c r="Y52" i="5"/>
  <c r="BM52" i="5"/>
  <c r="BN28" i="5"/>
  <c r="AN72" i="10" l="1"/>
  <c r="AJ65" i="10"/>
  <c r="AJ42" i="10"/>
  <c r="AJ24" i="10"/>
  <c r="AJ57" i="10"/>
  <c r="AJ22" i="10"/>
  <c r="AJ53" i="10"/>
  <c r="AJ38" i="10"/>
  <c r="AJ34" i="10"/>
  <c r="AJ5" i="10"/>
  <c r="AJ67" i="10"/>
  <c r="AJ45" i="10"/>
  <c r="AJ28" i="10"/>
  <c r="AJ8" i="10"/>
  <c r="R87" i="5"/>
  <c r="S84" i="5"/>
  <c r="S36" i="5"/>
  <c r="S23" i="5"/>
  <c r="S24" i="5"/>
  <c r="S17" i="5"/>
  <c r="S51" i="5"/>
  <c r="S76" i="5"/>
  <c r="S9" i="5"/>
  <c r="S6" i="5"/>
  <c r="S16" i="5"/>
  <c r="S48" i="5"/>
  <c r="S35" i="5"/>
  <c r="S41" i="5"/>
  <c r="S71" i="5"/>
  <c r="S13" i="5"/>
  <c r="S66" i="5"/>
  <c r="S72" i="5"/>
  <c r="S33" i="5"/>
  <c r="S37" i="5"/>
  <c r="S5" i="5"/>
  <c r="S19" i="5"/>
  <c r="S27" i="5"/>
  <c r="S65" i="5"/>
  <c r="S20" i="5"/>
  <c r="S43" i="5"/>
  <c r="S64" i="5"/>
  <c r="S58" i="5"/>
  <c r="S79" i="5"/>
  <c r="S47" i="5"/>
  <c r="S59" i="5"/>
  <c r="S68" i="5"/>
  <c r="S80" i="5"/>
  <c r="S57" i="5"/>
  <c r="S75" i="5"/>
  <c r="S46" i="5"/>
  <c r="S40" i="5"/>
  <c r="S77" i="5"/>
  <c r="S54" i="5"/>
  <c r="S67" i="5"/>
  <c r="S31" i="5"/>
  <c r="S14" i="5"/>
  <c r="S7" i="5"/>
  <c r="S30" i="5"/>
  <c r="S25" i="5"/>
  <c r="S55" i="5"/>
  <c r="S21" i="5"/>
  <c r="S74" i="5"/>
  <c r="S78" i="5"/>
  <c r="S22" i="5"/>
  <c r="S81" i="5"/>
  <c r="S26" i="5"/>
  <c r="S63" i="5"/>
  <c r="S56" i="5"/>
  <c r="S29" i="5"/>
  <c r="S70" i="5"/>
  <c r="S69" i="5"/>
  <c r="S82" i="5"/>
  <c r="S32" i="5"/>
  <c r="S39" i="5"/>
  <c r="S12" i="5"/>
  <c r="S73" i="5"/>
  <c r="S62" i="5"/>
  <c r="S11" i="5"/>
  <c r="S53" i="5"/>
  <c r="S42" i="5"/>
  <c r="S61" i="5"/>
  <c r="S45" i="5"/>
  <c r="S8" i="5"/>
  <c r="S38" i="5"/>
  <c r="S50" i="5"/>
  <c r="S34" i="5"/>
  <c r="S15" i="5"/>
  <c r="S44" i="5"/>
  <c r="S49" i="5"/>
  <c r="S83" i="5"/>
  <c r="S10" i="5"/>
  <c r="S60" i="5"/>
  <c r="S28" i="5"/>
  <c r="Y84" i="5"/>
  <c r="BO52" i="5"/>
  <c r="BP28" i="5"/>
  <c r="BM84" i="5"/>
  <c r="BN52" i="5"/>
  <c r="V87" i="5"/>
  <c r="W84" i="5"/>
  <c r="S52" i="5"/>
  <c r="BG84" i="5"/>
  <c r="BH52" i="5" s="1"/>
  <c r="BJ52" i="5"/>
  <c r="AJ72" i="10" l="1"/>
  <c r="BN84" i="5"/>
  <c r="BJ84" i="5"/>
  <c r="BJ59" i="5"/>
  <c r="BO84" i="5"/>
  <c r="BP84" i="5" s="1"/>
  <c r="BP52" i="5"/>
  <c r="BH84" i="5"/>
  <c r="BH80" i="5"/>
  <c r="BH69" i="5"/>
  <c r="BH75" i="5"/>
  <c r="BH64" i="5"/>
  <c r="BH77" i="5"/>
  <c r="BH16" i="5"/>
  <c r="BH71" i="5"/>
  <c r="BH73" i="5"/>
  <c r="BH36" i="5"/>
  <c r="BH18" i="5"/>
  <c r="BH81" i="5"/>
  <c r="BH23" i="5"/>
  <c r="BH19" i="5"/>
  <c r="BH79" i="5"/>
  <c r="BH68" i="5"/>
  <c r="BH72" i="5"/>
  <c r="BH76" i="5"/>
  <c r="BH20" i="5"/>
  <c r="BH47" i="5"/>
  <c r="BH43" i="5"/>
  <c r="BH33" i="5"/>
  <c r="BH61" i="5"/>
  <c r="BH59" i="5"/>
  <c r="BH58" i="5"/>
  <c r="BH63" i="5"/>
  <c r="BH65" i="5"/>
  <c r="BH27" i="5"/>
  <c r="BH66" i="5"/>
  <c r="BH57" i="5"/>
  <c r="BH48" i="5"/>
  <c r="BH35" i="5"/>
  <c r="BH13" i="5"/>
  <c r="BH78" i="5"/>
  <c r="BH37" i="5"/>
  <c r="BH9" i="5"/>
  <c r="BH67" i="5"/>
  <c r="BH70" i="5"/>
  <c r="BH41" i="5"/>
  <c r="BH82" i="5"/>
  <c r="BH24" i="5"/>
  <c r="BH17" i="5"/>
  <c r="BH6" i="5"/>
  <c r="BH51" i="5"/>
  <c r="BH62" i="5"/>
  <c r="BH5" i="5"/>
  <c r="BH74" i="5"/>
  <c r="BH54" i="5"/>
  <c r="BH34" i="5"/>
  <c r="BH11" i="5"/>
  <c r="BH39" i="5"/>
  <c r="BH29" i="5"/>
  <c r="BH56" i="5"/>
  <c r="BH32" i="5"/>
  <c r="BH44" i="5"/>
  <c r="BH83" i="5"/>
  <c r="BH26" i="5"/>
  <c r="BH14" i="5"/>
  <c r="BH15" i="5"/>
  <c r="BH31" i="5"/>
  <c r="BH40" i="5"/>
  <c r="BH42" i="5"/>
  <c r="BH50" i="5"/>
  <c r="BH53" i="5"/>
  <c r="BH55" i="5"/>
  <c r="BH22" i="5"/>
  <c r="BH45" i="5"/>
  <c r="BH25" i="5"/>
  <c r="BH8" i="5"/>
  <c r="BH46" i="5"/>
  <c r="BH12" i="5"/>
  <c r="BH21" i="5"/>
  <c r="BH38" i="5"/>
  <c r="BH7" i="5"/>
  <c r="BH30" i="5"/>
  <c r="BH49" i="5"/>
  <c r="BH10" i="5"/>
  <c r="BH60" i="5"/>
  <c r="BH28" i="5"/>
  <c r="BL84" i="5"/>
  <c r="S5" i="10" l="1"/>
  <c r="S72" i="10" s="1"/>
  <c r="K5" i="10"/>
  <c r="K72" i="10" s="1"/>
  <c r="C22" i="10"/>
  <c r="C8" i="10"/>
  <c r="C5" i="10"/>
  <c r="C14" i="10"/>
  <c r="C38" i="10"/>
  <c r="C28" i="10"/>
  <c r="C34" i="10"/>
  <c r="C24" i="10"/>
  <c r="C45" i="10"/>
  <c r="C42" i="10"/>
  <c r="D72" i="10"/>
  <c r="F72" i="10"/>
  <c r="H72" i="10"/>
  <c r="I72" i="10" s="1"/>
  <c r="AA72" i="10"/>
</calcChain>
</file>

<file path=xl/sharedStrings.xml><?xml version="1.0" encoding="utf-8"?>
<sst xmlns="http://schemas.openxmlformats.org/spreadsheetml/2006/main" count="246" uniqueCount="132">
  <si>
    <t>Dirección de Economía y Finanzas</t>
  </si>
  <si>
    <t xml:space="preserve">Subdirección de Análisis económico, </t>
  </si>
  <si>
    <t>Transferencias para inversión</t>
  </si>
  <si>
    <t>Pasivos exigibles y cuentas por pagar</t>
  </si>
  <si>
    <t>Reservas presupuestales para Bogotá positiva</t>
  </si>
  <si>
    <t>Reservas presupuestales y no utilizadas</t>
  </si>
  <si>
    <t>Total inversión</t>
  </si>
  <si>
    <t>Presupuestal y Estadísticas Fiscales</t>
  </si>
  <si>
    <t>Presupuesto</t>
  </si>
  <si>
    <t>Ejecución</t>
  </si>
  <si>
    <t>Entidades           Cuentas</t>
  </si>
  <si>
    <t>Definitivo</t>
  </si>
  <si>
    <t>% part.</t>
  </si>
  <si>
    <t>Giros</t>
  </si>
  <si>
    <t>% ejec.</t>
  </si>
  <si>
    <t>Compromisos por pagar</t>
  </si>
  <si>
    <t>Total</t>
  </si>
  <si>
    <t>Inicial</t>
  </si>
  <si>
    <t>Vigente</t>
  </si>
  <si>
    <t>SUSPENSIÓN</t>
  </si>
  <si>
    <t>Disponible</t>
  </si>
  <si>
    <t>Concejo</t>
  </si>
  <si>
    <t>Personería</t>
  </si>
  <si>
    <t>Secretaría General</t>
  </si>
  <si>
    <t>Veeduría</t>
  </si>
  <si>
    <t>Scretaría de Gobierno</t>
  </si>
  <si>
    <t>Secretaría de Hacienda</t>
  </si>
  <si>
    <t>Dirección de Gestión Corporativa</t>
  </si>
  <si>
    <t>Dirección Distrital de Presupuesto</t>
  </si>
  <si>
    <t>dirección de Crédito Público</t>
  </si>
  <si>
    <t>Cuenta Fondo del Concejo</t>
  </si>
  <si>
    <t>Secretaría de Educación</t>
  </si>
  <si>
    <t>Secretaría Distrital de la Movilidad -Dirección Administrativa-</t>
  </si>
  <si>
    <t>Secretaría Distrital de la Movilidad -Secretaria de Tránsito y Transporte-</t>
  </si>
  <si>
    <t>Secretaría Distrital de Salud</t>
  </si>
  <si>
    <t>Secretaria Distrital de Desarrollo Económico</t>
  </si>
  <si>
    <t>Secretaría Distrital del Hábitat</t>
  </si>
  <si>
    <t>Secretaria Distrital de Cultura, Recreación y Deporte</t>
  </si>
  <si>
    <t>Secretaría Distrital de Planeación</t>
  </si>
  <si>
    <t>Secretaría Distrital de Integración Social</t>
  </si>
  <si>
    <t>Depto. Adtivo. del Servicio Civil</t>
  </si>
  <si>
    <t>Secretaría Distrital de Ambiente</t>
  </si>
  <si>
    <t>Unidad Adtiva. Especial del Cuerpo Oficial de Bomberos</t>
  </si>
  <si>
    <t>Administración Central</t>
  </si>
  <si>
    <t>Instituto para la Economía Docial</t>
  </si>
  <si>
    <t>Fondo Financiero Distrital de Salud</t>
  </si>
  <si>
    <t>Fondo para la Prevención y Atención de Emergencias</t>
  </si>
  <si>
    <t>Instituto de Desarrollo Urbano</t>
  </si>
  <si>
    <t>Fondo de Prestaciones Económicas, Cesantías y Pensiones</t>
  </si>
  <si>
    <t>Caja de la Vivienda Popular</t>
  </si>
  <si>
    <t>Instituto Distrital para la Recreación y el Deporte</t>
  </si>
  <si>
    <t>Instituo Distrital de Turismo</t>
  </si>
  <si>
    <t>Instituto Distrital de Patrimonio Cultural</t>
  </si>
  <si>
    <t>IDIPRON</t>
  </si>
  <si>
    <t>Fundación Gilberto Alzate Avendaño</t>
  </si>
  <si>
    <t>Orquesta Filarmónica de Bogotá</t>
  </si>
  <si>
    <t>Fondo de Vigilancia y Seguridad</t>
  </si>
  <si>
    <t>Jardín Botánico -José Celestino Mutis-</t>
  </si>
  <si>
    <t>Instituto para la Investigación y el Desarrollo Pedagógico</t>
  </si>
  <si>
    <t>Unidad Adtiva. Espec. de la Participación y Acción Comunal</t>
  </si>
  <si>
    <t>Unidad Adtiva. Espec. de Catastro Distrital</t>
  </si>
  <si>
    <t>Unidad Adtiva. Espec. de Mantenimiento y Recuperación Vial</t>
  </si>
  <si>
    <t>Instituto Distrital de Artes -IDARTES-</t>
  </si>
  <si>
    <t>Unidad Adtiva. Espec. de Servicios Públicos</t>
  </si>
  <si>
    <t>Establecimiento Públicos</t>
  </si>
  <si>
    <t>Contralorìa</t>
  </si>
  <si>
    <t>Universidad Distrital Francisco José de Caldas</t>
  </si>
  <si>
    <t>Total Presupuesto Anual</t>
  </si>
  <si>
    <t>Empresa de Acueducto y Alcantarillado de Bogotá</t>
  </si>
  <si>
    <t>Empresa Aguas de Bogotá</t>
  </si>
  <si>
    <t>Lotería de Bogotá</t>
  </si>
  <si>
    <t>Transmilenio S.A.</t>
  </si>
  <si>
    <t>Canal Capital</t>
  </si>
  <si>
    <t>Empresa de Renovación Urbana</t>
  </si>
  <si>
    <t>Metrovivienda</t>
  </si>
  <si>
    <t>Empresas Industriales y Comerciales</t>
  </si>
  <si>
    <t>Empresas Sociales del Estado</t>
  </si>
  <si>
    <t>Total Presupuesto Distrital</t>
  </si>
  <si>
    <t>Bogotá Humana</t>
  </si>
  <si>
    <t>Inversión Directa</t>
  </si>
  <si>
    <t>Bogotá Positiva</t>
  </si>
  <si>
    <t>Gastos de inversión</t>
  </si>
  <si>
    <t>Unidad Adtiva. Especial de la Defensoría del Espacio Público</t>
  </si>
  <si>
    <t>Hospital La Victoria  403</t>
  </si>
  <si>
    <t>Hospital El Tunal     402</t>
  </si>
  <si>
    <t>Hospital Simón Bolivar   406</t>
  </si>
  <si>
    <t>Hospital Occidente de Kennedy   404</t>
  </si>
  <si>
    <t>Hospital Santa Clara   405</t>
  </si>
  <si>
    <t>Bospital Bosa   408</t>
  </si>
  <si>
    <t>Hospital Engativá   409</t>
  </si>
  <si>
    <t>Hospital Fontibón   410</t>
  </si>
  <si>
    <t>Hospital Meissen   411</t>
  </si>
  <si>
    <t>Hospital Tunjuelito   413</t>
  </si>
  <si>
    <t>Hospital Centro Oriente   407</t>
  </si>
  <si>
    <t>Hospital San Blas    412</t>
  </si>
  <si>
    <t>Hospital Chapinero   414</t>
  </si>
  <si>
    <t>Hospital Suba   416</t>
  </si>
  <si>
    <t>Hospital Usaquén    417</t>
  </si>
  <si>
    <t>Hospital Usme    418</t>
  </si>
  <si>
    <t>Hospital del Sur   419</t>
  </si>
  <si>
    <t>Hospital Nazareth   415</t>
  </si>
  <si>
    <t>Hospital San Cristóbal   422</t>
  </si>
  <si>
    <t>Hospital Rafael Uribe  421</t>
  </si>
  <si>
    <t>Hospital Vista Hermosa  423</t>
  </si>
  <si>
    <t>Hospital Pablo VI de Bosa   420</t>
  </si>
  <si>
    <t>Dirección de Estudios de Economía y Política Pública</t>
  </si>
  <si>
    <t xml:space="preserve">Gastos de Funcionamiento  </t>
  </si>
  <si>
    <t xml:space="preserve">Gastos de Operación </t>
  </si>
  <si>
    <t>Subdirección de Estadística y Análisis Presupuestal y Financiero,</t>
  </si>
  <si>
    <t>ENTIDADES</t>
  </si>
  <si>
    <t>% part</t>
  </si>
  <si>
    <t>% ejec</t>
  </si>
  <si>
    <t>Disponibilidad Final</t>
  </si>
  <si>
    <t>Suspensión</t>
  </si>
  <si>
    <t>1.  Gestión pública</t>
  </si>
  <si>
    <t>2.  Gobierno, Seguridad y Convivencia</t>
  </si>
  <si>
    <t>3.  Hacienda</t>
  </si>
  <si>
    <t>4.  Planeación</t>
  </si>
  <si>
    <t>5.  Desarrollo Económico, Industria y Comercio</t>
  </si>
  <si>
    <t>6.  Movilidad</t>
  </si>
  <si>
    <t>7.  Educación</t>
  </si>
  <si>
    <t>8.  Salud</t>
  </si>
  <si>
    <t>9. Integración social</t>
  </si>
  <si>
    <t>10. Cultura, recreación y deporte</t>
  </si>
  <si>
    <t>11. Ambiente</t>
  </si>
  <si>
    <t>12. Hábitat</t>
  </si>
  <si>
    <t>13. De la Mujer</t>
  </si>
  <si>
    <t>14. Otras entidades distritales</t>
  </si>
  <si>
    <t>Total sectores administrativos</t>
  </si>
  <si>
    <t xml:space="preserve">  Servicio de la deuda   </t>
  </si>
  <si>
    <t>ESES</t>
  </si>
  <si>
    <t>Sectores a 30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</si>
</sst>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0.0"/>
    <numFmt numFmtId="166" formatCode="_ * #,##0_ ;_ * \-#,##0_ ;_ * &quot;-&quot;??_ ;_ @_ "/>
    <numFmt numFmtId="167" formatCode="#,##0.0"/>
    <numFmt numFmtId="168" formatCode="_-* #,##0_-;\-* #,##0_-;_-* &quot;-&quot;??_-;_-@_-"/>
    <numFmt numFmtId="169" formatCode="0.0%"/>
  </numFmts>
  <fonts count="16" x14ac:knownFonts="1">
    <font>
      <sz val="12"/>
      <name val="Arial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 applyFill="1" applyAlignment="1">
      <alignment horizontal="right" vertical="center" wrapText="1"/>
    </xf>
    <xf numFmtId="166" fontId="5" fillId="0" borderId="2" xfId="1" applyNumberFormat="1" applyFont="1" applyBorder="1"/>
    <xf numFmtId="165" fontId="5" fillId="0" borderId="3" xfId="0" applyNumberFormat="1" applyFont="1" applyBorder="1" applyAlignment="1">
      <alignment horizontal="justify" vertical="center" wrapText="1"/>
    </xf>
    <xf numFmtId="166" fontId="5" fillId="0" borderId="4" xfId="1" applyNumberFormat="1" applyFont="1" applyBorder="1"/>
    <xf numFmtId="167" fontId="5" fillId="0" borderId="5" xfId="0" applyNumberFormat="1" applyFont="1" applyBorder="1" applyProtection="1"/>
    <xf numFmtId="166" fontId="5" fillId="0" borderId="5" xfId="1" applyNumberFormat="1" applyFont="1" applyBorder="1"/>
    <xf numFmtId="165" fontId="5" fillId="0" borderId="6" xfId="0" applyNumberFormat="1" applyFont="1" applyBorder="1" applyProtection="1"/>
    <xf numFmtId="167" fontId="5" fillId="0" borderId="6" xfId="0" applyNumberFormat="1" applyFont="1" applyBorder="1" applyProtection="1"/>
    <xf numFmtId="3" fontId="5" fillId="0" borderId="5" xfId="0" applyNumberFormat="1" applyFont="1" applyBorder="1"/>
    <xf numFmtId="166" fontId="6" fillId="0" borderId="4" xfId="1" applyNumberFormat="1" applyFont="1" applyBorder="1"/>
    <xf numFmtId="167" fontId="6" fillId="0" borderId="5" xfId="0" applyNumberFormat="1" applyFont="1" applyBorder="1" applyProtection="1"/>
    <xf numFmtId="166" fontId="6" fillId="0" borderId="5" xfId="1" applyNumberFormat="1" applyFont="1" applyBorder="1"/>
    <xf numFmtId="165" fontId="6" fillId="0" borderId="6" xfId="0" applyNumberFormat="1" applyFont="1" applyBorder="1" applyProtection="1"/>
    <xf numFmtId="167" fontId="6" fillId="0" borderId="6" xfId="0" applyNumberFormat="1" applyFont="1" applyBorder="1" applyProtection="1"/>
    <xf numFmtId="0" fontId="7" fillId="0" borderId="0" xfId="0" applyFont="1"/>
    <xf numFmtId="166" fontId="8" fillId="0" borderId="4" xfId="1" applyNumberFormat="1" applyFont="1" applyBorder="1"/>
    <xf numFmtId="167" fontId="8" fillId="0" borderId="5" xfId="0" applyNumberFormat="1" applyFont="1" applyBorder="1" applyProtection="1"/>
    <xf numFmtId="166" fontId="8" fillId="0" borderId="5" xfId="1" applyNumberFormat="1" applyFont="1" applyBorder="1"/>
    <xf numFmtId="165" fontId="8" fillId="0" borderId="6" xfId="0" applyNumberFormat="1" applyFont="1" applyBorder="1" applyProtection="1"/>
    <xf numFmtId="167" fontId="8" fillId="0" borderId="6" xfId="0" applyNumberFormat="1" applyFont="1" applyBorder="1" applyProtection="1"/>
    <xf numFmtId="0" fontId="9" fillId="0" borderId="0" xfId="0" applyFont="1"/>
    <xf numFmtId="3" fontId="6" fillId="0" borderId="5" xfId="0" applyNumberFormat="1" applyFont="1" applyBorder="1"/>
    <xf numFmtId="166" fontId="6" fillId="0" borderId="7" xfId="1" applyNumberFormat="1" applyFont="1" applyBorder="1"/>
    <xf numFmtId="167" fontId="6" fillId="0" borderId="8" xfId="0" applyNumberFormat="1" applyFont="1" applyBorder="1" applyProtection="1"/>
    <xf numFmtId="166" fontId="6" fillId="0" borderId="8" xfId="1" applyNumberFormat="1" applyFont="1" applyBorder="1"/>
    <xf numFmtId="165" fontId="6" fillId="0" borderId="9" xfId="0" applyNumberFormat="1" applyFont="1" applyBorder="1" applyProtection="1"/>
    <xf numFmtId="167" fontId="6" fillId="0" borderId="9" xfId="0" applyNumberFormat="1" applyFont="1" applyBorder="1" applyProtection="1"/>
    <xf numFmtId="166" fontId="5" fillId="0" borderId="10" xfId="1" applyNumberFormat="1" applyFont="1" applyBorder="1"/>
    <xf numFmtId="167" fontId="5" fillId="0" borderId="11" xfId="0" applyNumberFormat="1" applyFont="1" applyBorder="1" applyProtection="1"/>
    <xf numFmtId="166" fontId="5" fillId="0" borderId="11" xfId="1" applyNumberFormat="1" applyFont="1" applyBorder="1"/>
    <xf numFmtId="165" fontId="5" fillId="0" borderId="12" xfId="0" applyNumberFormat="1" applyFont="1" applyBorder="1" applyProtection="1"/>
    <xf numFmtId="167" fontId="5" fillId="0" borderId="12" xfId="0" applyNumberFormat="1" applyFont="1" applyBorder="1" applyProtection="1"/>
    <xf numFmtId="3" fontId="5" fillId="0" borderId="11" xfId="0" applyNumberFormat="1" applyFont="1" applyBorder="1"/>
    <xf numFmtId="3" fontId="8" fillId="0" borderId="5" xfId="0" applyNumberFormat="1" applyFont="1" applyBorder="1"/>
    <xf numFmtId="166" fontId="6" fillId="0" borderId="13" xfId="1" applyNumberFormat="1" applyFont="1" applyBorder="1"/>
    <xf numFmtId="167" fontId="6" fillId="0" borderId="14" xfId="0" applyNumberFormat="1" applyFont="1" applyBorder="1" applyProtection="1"/>
    <xf numFmtId="166" fontId="6" fillId="0" borderId="14" xfId="1" applyNumberFormat="1" applyFont="1" applyBorder="1"/>
    <xf numFmtId="165" fontId="6" fillId="0" borderId="15" xfId="0" applyNumberFormat="1" applyFont="1" applyBorder="1" applyProtection="1"/>
    <xf numFmtId="167" fontId="6" fillId="0" borderId="15" xfId="0" applyNumberFormat="1" applyFont="1" applyBorder="1" applyProtection="1"/>
    <xf numFmtId="166" fontId="6" fillId="0" borderId="16" xfId="1" applyNumberFormat="1" applyFont="1" applyBorder="1"/>
    <xf numFmtId="167" fontId="6" fillId="0" borderId="17" xfId="0" applyNumberFormat="1" applyFont="1" applyBorder="1" applyProtection="1"/>
    <xf numFmtId="166" fontId="6" fillId="0" borderId="17" xfId="1" applyNumberFormat="1" applyFont="1" applyBorder="1"/>
    <xf numFmtId="165" fontId="6" fillId="0" borderId="18" xfId="0" applyNumberFormat="1" applyFont="1" applyBorder="1" applyProtection="1"/>
    <xf numFmtId="167" fontId="6" fillId="0" borderId="18" xfId="0" applyNumberFormat="1" applyFont="1" applyBorder="1" applyProtection="1"/>
    <xf numFmtId="3" fontId="5" fillId="0" borderId="0" xfId="0" applyNumberFormat="1" applyFont="1"/>
    <xf numFmtId="0" fontId="5" fillId="0" borderId="0" xfId="0" applyFont="1"/>
    <xf numFmtId="3" fontId="2" fillId="0" borderId="0" xfId="0" applyNumberFormat="1" applyFont="1"/>
    <xf numFmtId="165" fontId="5" fillId="0" borderId="3" xfId="0" applyNumberFormat="1" applyFont="1" applyBorder="1" applyAlignment="1">
      <alignment horizontal="justify" wrapText="1"/>
    </xf>
    <xf numFmtId="165" fontId="5" fillId="0" borderId="3" xfId="0" applyNumberFormat="1" applyFont="1" applyBorder="1" applyAlignment="1">
      <alignment horizontal="left" wrapText="1"/>
    </xf>
    <xf numFmtId="165" fontId="5" fillId="0" borderId="25" xfId="0" applyNumberFormat="1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justify" wrapText="1"/>
    </xf>
    <xf numFmtId="0" fontId="4" fillId="0" borderId="19" xfId="0" applyFont="1" applyFill="1" applyBorder="1" applyAlignment="1">
      <alignment horizontal="justify" wrapText="1"/>
    </xf>
    <xf numFmtId="0" fontId="4" fillId="0" borderId="27" xfId="0" applyFont="1" applyFill="1" applyBorder="1" applyAlignment="1">
      <alignment horizontal="justify" wrapText="1"/>
    </xf>
    <xf numFmtId="165" fontId="4" fillId="0" borderId="3" xfId="0" applyNumberFormat="1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wrapText="1"/>
    </xf>
    <xf numFmtId="165" fontId="5" fillId="0" borderId="3" xfId="0" applyNumberFormat="1" applyFont="1" applyFill="1" applyBorder="1" applyAlignment="1">
      <alignment horizontal="justify" wrapText="1"/>
    </xf>
    <xf numFmtId="0" fontId="5" fillId="0" borderId="25" xfId="0" applyFont="1" applyFill="1" applyBorder="1" applyAlignment="1">
      <alignment horizontal="justify" wrapText="1"/>
    </xf>
    <xf numFmtId="0" fontId="4" fillId="0" borderId="35" xfId="0" applyFont="1" applyFill="1" applyBorder="1" applyAlignment="1">
      <alignment horizontal="justify" wrapText="1"/>
    </xf>
    <xf numFmtId="0" fontId="4" fillId="0" borderId="32" xfId="0" applyFont="1" applyBorder="1" applyAlignment="1">
      <alignment horizontal="center"/>
    </xf>
    <xf numFmtId="165" fontId="5" fillId="0" borderId="32" xfId="0" applyNumberFormat="1" applyFont="1" applyBorder="1" applyProtection="1"/>
    <xf numFmtId="165" fontId="8" fillId="0" borderId="32" xfId="0" applyNumberFormat="1" applyFont="1" applyBorder="1" applyProtection="1"/>
    <xf numFmtId="165" fontId="5" fillId="0" borderId="34" xfId="0" applyNumberFormat="1" applyFont="1" applyBorder="1" applyProtection="1"/>
    <xf numFmtId="166" fontId="7" fillId="0" borderId="0" xfId="0" applyNumberFormat="1" applyFont="1"/>
    <xf numFmtId="166" fontId="0" fillId="0" borderId="0" xfId="0" applyNumberFormat="1"/>
    <xf numFmtId="0" fontId="6" fillId="0" borderId="19" xfId="0" applyFont="1" applyFill="1" applyBorder="1" applyAlignment="1">
      <alignment horizontal="justify" wrapText="1"/>
    </xf>
    <xf numFmtId="166" fontId="5" fillId="0" borderId="37" xfId="1" applyNumberFormat="1" applyFont="1" applyBorder="1"/>
    <xf numFmtId="165" fontId="5" fillId="0" borderId="25" xfId="0" applyNumberFormat="1" applyFont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right" vertical="center" wrapText="1"/>
    </xf>
    <xf numFmtId="0" fontId="3" fillId="0" borderId="39" xfId="0" applyFont="1" applyFill="1" applyBorder="1" applyAlignment="1">
      <alignment horizontal="right" vertical="center" wrapText="1"/>
    </xf>
    <xf numFmtId="165" fontId="4" fillId="0" borderId="27" xfId="0" applyNumberFormat="1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" fontId="4" fillId="0" borderId="41" xfId="0" applyNumberFormat="1" applyFont="1" applyBorder="1"/>
    <xf numFmtId="0" fontId="10" fillId="0" borderId="0" xfId="0" applyFont="1"/>
    <xf numFmtId="0" fontId="0" fillId="0" borderId="0" xfId="0" applyFont="1"/>
    <xf numFmtId="165" fontId="4" fillId="0" borderId="23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165" fontId="4" fillId="0" borderId="9" xfId="0" applyNumberFormat="1" applyFont="1" applyBorder="1" applyAlignment="1">
      <alignment horizontal="center" wrapText="1"/>
    </xf>
    <xf numFmtId="165" fontId="4" fillId="0" borderId="7" xfId="0" applyNumberFormat="1" applyFont="1" applyBorder="1" applyAlignment="1">
      <alignment horizontal="center"/>
    </xf>
    <xf numFmtId="168" fontId="10" fillId="0" borderId="0" xfId="1" applyNumberFormat="1" applyFont="1"/>
    <xf numFmtId="3" fontId="10" fillId="0" borderId="0" xfId="0" applyNumberFormat="1" applyFont="1"/>
    <xf numFmtId="167" fontId="12" fillId="0" borderId="5" xfId="0" applyNumberFormat="1" applyFont="1" applyBorder="1"/>
    <xf numFmtId="3" fontId="5" fillId="0" borderId="4" xfId="0" applyNumberFormat="1" applyFont="1" applyBorder="1"/>
    <xf numFmtId="3" fontId="0" fillId="0" borderId="0" xfId="0" applyNumberFormat="1" applyFont="1"/>
    <xf numFmtId="167" fontId="11" fillId="0" borderId="5" xfId="0" applyNumberFormat="1" applyFont="1" applyBorder="1"/>
    <xf numFmtId="0" fontId="1" fillId="0" borderId="0" xfId="0" applyFont="1"/>
    <xf numFmtId="3" fontId="4" fillId="0" borderId="26" xfId="0" applyNumberFormat="1" applyFont="1" applyBorder="1"/>
    <xf numFmtId="167" fontId="11" fillId="0" borderId="17" xfId="0" applyNumberFormat="1" applyFont="1" applyBorder="1"/>
    <xf numFmtId="167" fontId="11" fillId="0" borderId="18" xfId="0" applyNumberFormat="1" applyFont="1" applyBorder="1"/>
    <xf numFmtId="3" fontId="13" fillId="0" borderId="0" xfId="0" applyNumberFormat="1" applyFont="1" applyBorder="1"/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166" fontId="2" fillId="0" borderId="3" xfId="1" applyNumberFormat="1" applyFont="1" applyBorder="1" applyAlignment="1">
      <alignment horizontal="justify" vertical="center" wrapText="1"/>
    </xf>
    <xf numFmtId="0" fontId="15" fillId="0" borderId="0" xfId="0" applyFont="1"/>
    <xf numFmtId="3" fontId="15" fillId="0" borderId="0" xfId="0" applyNumberFormat="1" applyFont="1"/>
    <xf numFmtId="3" fontId="12" fillId="0" borderId="5" xfId="0" applyNumberFormat="1" applyFont="1" applyBorder="1"/>
    <xf numFmtId="9" fontId="12" fillId="0" borderId="5" xfId="2" applyFont="1" applyBorder="1"/>
    <xf numFmtId="169" fontId="11" fillId="0" borderId="11" xfId="2" applyNumberFormat="1" applyFont="1" applyBorder="1"/>
    <xf numFmtId="3" fontId="4" fillId="2" borderId="41" xfId="0" applyNumberFormat="1" applyFont="1" applyFill="1" applyBorder="1"/>
    <xf numFmtId="169" fontId="11" fillId="2" borderId="11" xfId="2" applyNumberFormat="1" applyFont="1" applyFill="1" applyBorder="1"/>
    <xf numFmtId="167" fontId="11" fillId="2" borderId="5" xfId="0" applyNumberFormat="1" applyFont="1" applyFill="1" applyBorder="1"/>
    <xf numFmtId="167" fontId="12" fillId="2" borderId="5" xfId="0" applyNumberFormat="1" applyFont="1" applyFill="1" applyBorder="1"/>
    <xf numFmtId="9" fontId="4" fillId="0" borderId="26" xfId="2" applyFont="1" applyBorder="1"/>
    <xf numFmtId="166" fontId="2" fillId="0" borderId="3" xfId="1" applyNumberFormat="1" applyFont="1" applyFill="1" applyBorder="1" applyAlignment="1">
      <alignment horizontal="justify" vertical="center" wrapText="1"/>
    </xf>
    <xf numFmtId="3" fontId="5" fillId="0" borderId="4" xfId="0" applyNumberFormat="1" applyFont="1" applyFill="1" applyBorder="1"/>
    <xf numFmtId="3" fontId="4" fillId="0" borderId="41" xfId="0" applyNumberFormat="1" applyFont="1" applyFill="1" applyBorder="1"/>
    <xf numFmtId="169" fontId="11" fillId="0" borderId="11" xfId="2" applyNumberFormat="1" applyFont="1" applyFill="1" applyBorder="1"/>
    <xf numFmtId="167" fontId="12" fillId="0" borderId="5" xfId="0" applyNumberFormat="1" applyFont="1" applyFill="1" applyBorder="1"/>
    <xf numFmtId="3" fontId="4" fillId="0" borderId="26" xfId="0" applyNumberFormat="1" applyFont="1" applyFill="1" applyBorder="1"/>
    <xf numFmtId="3" fontId="5" fillId="0" borderId="5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5" fontId="4" fillId="0" borderId="30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33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Fill="1"/>
    <xf numFmtId="0" fontId="7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39" xfId="0" applyFont="1" applyFill="1" applyBorder="1" applyAlignment="1">
      <alignment wrapText="1"/>
    </xf>
    <xf numFmtId="165" fontId="4" fillId="0" borderId="27" xfId="0" applyNumberFormat="1" applyFont="1" applyFill="1" applyBorder="1" applyAlignment="1">
      <alignment horizontal="center" wrapText="1"/>
    </xf>
    <xf numFmtId="0" fontId="4" fillId="0" borderId="25" xfId="0" applyFont="1" applyFill="1" applyBorder="1" applyAlignment="1">
      <alignment wrapText="1"/>
    </xf>
    <xf numFmtId="165" fontId="2" fillId="0" borderId="3" xfId="0" applyNumberFormat="1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wrapText="1"/>
    </xf>
    <xf numFmtId="165" fontId="14" fillId="0" borderId="3" xfId="0" applyNumberFormat="1" applyFont="1" applyFill="1" applyBorder="1" applyAlignment="1">
      <alignment horizontal="justify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Font="1" applyFill="1" applyAlignment="1">
      <alignment vertical="center"/>
    </xf>
    <xf numFmtId="165" fontId="4" fillId="0" borderId="8" xfId="0" applyNumberFormat="1" applyFont="1" applyFill="1" applyBorder="1" applyAlignment="1">
      <alignment horizontal="center" wrapText="1"/>
    </xf>
    <xf numFmtId="9" fontId="4" fillId="0" borderId="26" xfId="2" applyFont="1" applyFill="1" applyBorder="1"/>
    <xf numFmtId="0" fontId="4" fillId="0" borderId="0" xfId="0" applyFont="1" applyFill="1" applyBorder="1" applyAlignment="1"/>
    <xf numFmtId="0" fontId="4" fillId="0" borderId="4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5" fontId="4" fillId="0" borderId="28" xfId="0" applyNumberFormat="1" applyFont="1" applyFill="1" applyBorder="1" applyAlignment="1">
      <alignment horizontal="center" wrapText="1"/>
    </xf>
    <xf numFmtId="165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wrapText="1"/>
    </xf>
    <xf numFmtId="165" fontId="4" fillId="0" borderId="9" xfId="0" applyNumberFormat="1" applyFont="1" applyFill="1" applyBorder="1" applyAlignment="1">
      <alignment horizontal="center" wrapText="1"/>
    </xf>
    <xf numFmtId="167" fontId="12" fillId="0" borderId="6" xfId="0" applyNumberFormat="1" applyFont="1" applyFill="1" applyBorder="1"/>
    <xf numFmtId="3" fontId="4" fillId="0" borderId="5" xfId="0" applyNumberFormat="1" applyFont="1" applyFill="1" applyBorder="1"/>
    <xf numFmtId="167" fontId="11" fillId="0" borderId="17" xfId="0" applyNumberFormat="1" applyFont="1" applyFill="1" applyBorder="1"/>
    <xf numFmtId="167" fontId="11" fillId="0" borderId="18" xfId="0" applyNumberFormat="1" applyFont="1" applyFill="1" applyBorder="1"/>
    <xf numFmtId="3" fontId="5" fillId="0" borderId="0" xfId="0" applyNumberFormat="1" applyFont="1" applyFill="1"/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165" fontId="2" fillId="0" borderId="35" xfId="0" applyNumberFormat="1" applyFont="1" applyFill="1" applyBorder="1" applyAlignment="1">
      <alignment horizontal="justify" vertical="center" wrapText="1"/>
    </xf>
    <xf numFmtId="166" fontId="2" fillId="0" borderId="35" xfId="1" applyNumberFormat="1" applyFont="1" applyBorder="1" applyAlignment="1">
      <alignment horizontal="justify" vertical="center" wrapText="1"/>
    </xf>
    <xf numFmtId="167" fontId="12" fillId="0" borderId="14" xfId="0" applyNumberFormat="1" applyFont="1" applyBorder="1"/>
    <xf numFmtId="3" fontId="5" fillId="0" borderId="14" xfId="0" applyNumberFormat="1" applyFont="1" applyBorder="1"/>
    <xf numFmtId="3" fontId="5" fillId="0" borderId="13" xfId="0" applyNumberFormat="1" applyFont="1" applyBorder="1"/>
    <xf numFmtId="3" fontId="5" fillId="0" borderId="13" xfId="0" applyNumberFormat="1" applyFont="1" applyFill="1" applyBorder="1"/>
    <xf numFmtId="167" fontId="12" fillId="0" borderId="14" xfId="0" applyNumberFormat="1" applyFont="1" applyFill="1" applyBorder="1"/>
    <xf numFmtId="167" fontId="12" fillId="0" borderId="15" xfId="0" applyNumberFormat="1" applyFont="1" applyFill="1" applyBorder="1"/>
    <xf numFmtId="9" fontId="11" fillId="0" borderId="17" xfId="2" applyNumberFormat="1" applyFont="1" applyBorder="1"/>
    <xf numFmtId="167" fontId="12" fillId="0" borderId="17" xfId="0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95250</xdr:rowOff>
    </xdr:from>
    <xdr:to>
      <xdr:col>0</xdr:col>
      <xdr:colOff>990600</xdr:colOff>
      <xdr:row>3</xdr:row>
      <xdr:rowOff>600075</xdr:rowOff>
    </xdr:to>
    <xdr:sp macro="" textlink="">
      <xdr:nvSpPr>
        <xdr:cNvPr id="1054" name="Line 1"/>
        <xdr:cNvSpPr>
          <a:spLocks noChangeShapeType="1"/>
        </xdr:cNvSpPr>
      </xdr:nvSpPr>
      <xdr:spPr bwMode="auto">
        <a:xfrm>
          <a:off x="409575" y="466725"/>
          <a:ext cx="58102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TO/2012/TRIMESTRES/09/centr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PTO/2012/TRIMESTRES/09/glob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5/09/mes09_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TO/2010/OBLIGATORIOS/ESTADISTICAS/TRIMESTRES/4/centr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PTO/2012/TRIMESTRES/09/estapublic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PTO/2010/OBLIGATORIOS/ESTADISTICAS/TRIMESTRES/4/ent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PTO/2012/TRIMESTRES/09/ent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PTO/2012/TRIMESTRES/09/ei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PTO/2010/OBLIGATORIOS/ESTADISTICAS/TRIMESTRES/4/empres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PTO/2010/OBLIGATORIOS/ESTADISTICAS/TRIMESTRES/4/eses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PTO/2012/TRIMESTRES/09/eses%20gas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n"/>
      <sheetName val="pton"/>
      <sheetName val="neto"/>
      <sheetName val="ing"/>
      <sheetName val="con"/>
      <sheetName val="per"/>
      <sheetName val="alc"/>
      <sheetName val="vee"/>
      <sheetName val="gob"/>
      <sheetName val="hda"/>
      <sheetName val="cor"/>
      <sheetName val="pto"/>
      <sheetName val="cre"/>
      <sheetName val="cfc"/>
      <sheetName val="edu"/>
      <sheetName val="sal"/>
      <sheetName val="adt"/>
      <sheetName val="stt"/>
      <sheetName val="pla"/>
      <sheetName val="dllo"/>
      <sheetName val="hab"/>
      <sheetName val="cul"/>
      <sheetName val="int"/>
      <sheetName val="dasc"/>
      <sheetName val="amb"/>
      <sheetName val="dad"/>
      <sheetName val="bom"/>
      <sheetName val="conso"/>
      <sheetName val="resu"/>
      <sheetName val="Hoja1"/>
    </sheetNames>
    <sheetDataSet>
      <sheetData sheetId="0"/>
      <sheetData sheetId="1"/>
      <sheetData sheetId="2"/>
      <sheetData sheetId="3"/>
      <sheetData sheetId="4">
        <row r="432">
          <cell r="D432">
            <v>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0</v>
          </cell>
          <cell r="J885">
            <v>0</v>
          </cell>
          <cell r="N885">
            <v>0</v>
          </cell>
        </row>
        <row r="1787">
          <cell r="F1787">
            <v>0</v>
          </cell>
        </row>
        <row r="1801">
          <cell r="F1801">
            <v>0</v>
          </cell>
          <cell r="J1801">
            <v>0</v>
          </cell>
          <cell r="N1801">
            <v>0</v>
          </cell>
        </row>
      </sheetData>
      <sheetData sheetId="5">
        <row r="432">
          <cell r="D432">
            <v>2693831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1200000</v>
          </cell>
          <cell r="J885">
            <v>7000</v>
          </cell>
          <cell r="N885">
            <v>399103.18200000003</v>
          </cell>
        </row>
        <row r="1787">
          <cell r="F1787">
            <v>24331</v>
          </cell>
          <cell r="J1787">
            <v>12165.5</v>
          </cell>
          <cell r="N1787">
            <v>12165.5</v>
          </cell>
        </row>
        <row r="1801">
          <cell r="F1801">
            <v>1095685.3759999999</v>
          </cell>
          <cell r="J1801">
            <v>976586.34699999995</v>
          </cell>
          <cell r="N1801">
            <v>1055217.3149999999</v>
          </cell>
        </row>
      </sheetData>
      <sheetData sheetId="6">
        <row r="432">
          <cell r="D432">
            <v>47230242</v>
          </cell>
        </row>
        <row r="434">
          <cell r="F434">
            <v>10263186.296</v>
          </cell>
          <cell r="J434">
            <v>6749092.8569999989</v>
          </cell>
          <cell r="N434">
            <v>9969789.1970000006</v>
          </cell>
        </row>
        <row r="885">
          <cell r="F885">
            <v>26659722.479999997</v>
          </cell>
          <cell r="J885">
            <v>1938339.3310000002</v>
          </cell>
          <cell r="N885">
            <v>6440013.9699999988</v>
          </cell>
        </row>
        <row r="1787">
          <cell r="F1787">
            <v>121776.374</v>
          </cell>
          <cell r="J1787">
            <v>116626.374</v>
          </cell>
          <cell r="N1787">
            <v>116626.374</v>
          </cell>
        </row>
        <row r="1801">
          <cell r="F1801">
            <v>5833816.4759999998</v>
          </cell>
          <cell r="J1801">
            <v>3879932.8859999999</v>
          </cell>
          <cell r="N1801">
            <v>5616307.5090000005</v>
          </cell>
        </row>
      </sheetData>
      <sheetData sheetId="7">
        <row r="432">
          <cell r="D432">
            <v>500000</v>
          </cell>
        </row>
        <row r="434">
          <cell r="F434">
            <v>20300</v>
          </cell>
          <cell r="J434">
            <v>11713.46</v>
          </cell>
          <cell r="N434">
            <v>20300</v>
          </cell>
        </row>
        <row r="885">
          <cell r="F885">
            <v>479700</v>
          </cell>
          <cell r="J885">
            <v>0</v>
          </cell>
          <cell r="N885">
            <v>2976.4009999999998</v>
          </cell>
        </row>
        <row r="1787">
          <cell r="F1787">
            <v>0</v>
          </cell>
        </row>
        <row r="1801">
          <cell r="F1801">
            <v>0</v>
          </cell>
          <cell r="J1801">
            <v>0</v>
          </cell>
          <cell r="N1801">
            <v>0</v>
          </cell>
        </row>
      </sheetData>
      <sheetData sheetId="8">
        <row r="432">
          <cell r="D432">
            <v>78669055</v>
          </cell>
        </row>
        <row r="434">
          <cell r="F434">
            <v>28004099.994000003</v>
          </cell>
          <cell r="J434">
            <v>16246497.408</v>
          </cell>
          <cell r="N434">
            <v>27927301.994000003</v>
          </cell>
        </row>
        <row r="885">
          <cell r="F885">
            <v>26776927.097999997</v>
          </cell>
          <cell r="J885">
            <v>272892.24800000002</v>
          </cell>
          <cell r="N885">
            <v>4339228.62</v>
          </cell>
        </row>
        <row r="1787">
          <cell r="F1787">
            <v>4142102</v>
          </cell>
          <cell r="J1787">
            <v>1672765.6370000001</v>
          </cell>
          <cell r="N1787">
            <v>1672765.6370000001</v>
          </cell>
        </row>
        <row r="1801">
          <cell r="F1801">
            <v>19745925.907999996</v>
          </cell>
          <cell r="J1801">
            <v>13459571.705999998</v>
          </cell>
          <cell r="N1801">
            <v>19664897.256999999</v>
          </cell>
        </row>
      </sheetData>
      <sheetData sheetId="9"/>
      <sheetData sheetId="10">
        <row r="432">
          <cell r="D432">
            <v>52387781</v>
          </cell>
        </row>
        <row r="434">
          <cell r="F434">
            <v>9575452.2080000043</v>
          </cell>
          <cell r="J434">
            <v>5623038.5650000004</v>
          </cell>
          <cell r="N434">
            <v>9565583.5639999993</v>
          </cell>
        </row>
        <row r="885">
          <cell r="F885">
            <v>28243948.796</v>
          </cell>
          <cell r="J885">
            <v>2924743.9870000002</v>
          </cell>
          <cell r="N885">
            <v>4433543.5690000001</v>
          </cell>
        </row>
        <row r="1787">
          <cell r="F1787">
            <v>30640.995999999999</v>
          </cell>
          <cell r="J1787">
            <v>30640.995999999999</v>
          </cell>
          <cell r="N1787">
            <v>30640.995999999999</v>
          </cell>
        </row>
        <row r="1801">
          <cell r="F1801">
            <v>8887739</v>
          </cell>
          <cell r="J1801">
            <v>6716930.9059999995</v>
          </cell>
          <cell r="N1801">
            <v>8866382.5120000001</v>
          </cell>
        </row>
      </sheetData>
      <sheetData sheetId="11">
        <row r="432">
          <cell r="D432">
            <v>3707867143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0</v>
          </cell>
          <cell r="J885">
            <v>0</v>
          </cell>
          <cell r="N885">
            <v>0</v>
          </cell>
        </row>
        <row r="1628">
          <cell r="F1628">
            <v>3707867143</v>
          </cell>
          <cell r="J1628">
            <v>382385357.241</v>
          </cell>
          <cell r="N1628">
            <v>382385357.241</v>
          </cell>
        </row>
        <row r="1787">
          <cell r="F1787">
            <v>0</v>
          </cell>
        </row>
        <row r="1801">
          <cell r="F1801">
            <v>0</v>
          </cell>
          <cell r="J1801">
            <v>0</v>
          </cell>
          <cell r="N1801">
            <v>0</v>
          </cell>
        </row>
      </sheetData>
      <sheetData sheetId="12">
        <row r="432">
          <cell r="D432">
            <v>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0</v>
          </cell>
          <cell r="J885">
            <v>0</v>
          </cell>
          <cell r="N885">
            <v>0</v>
          </cell>
        </row>
        <row r="1787">
          <cell r="F1787">
            <v>0</v>
          </cell>
        </row>
        <row r="1801">
          <cell r="F1801">
            <v>0</v>
          </cell>
          <cell r="J1801">
            <v>0</v>
          </cell>
          <cell r="N1801">
            <v>0</v>
          </cell>
        </row>
      </sheetData>
      <sheetData sheetId="13">
        <row r="432">
          <cell r="D432">
            <v>4087473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8995000</v>
          </cell>
          <cell r="J885">
            <v>0</v>
          </cell>
          <cell r="N885">
            <v>0</v>
          </cell>
        </row>
        <row r="1787">
          <cell r="F1787">
            <v>28410</v>
          </cell>
        </row>
        <row r="1801">
          <cell r="F1801">
            <v>501078.97700000001</v>
          </cell>
          <cell r="J1801">
            <v>161300.26</v>
          </cell>
          <cell r="N1801">
            <v>501078.97700000001</v>
          </cell>
        </row>
      </sheetData>
      <sheetData sheetId="14">
        <row r="432">
          <cell r="D432">
            <v>2479172929</v>
          </cell>
        </row>
        <row r="434">
          <cell r="F434">
            <v>1046810457.2339997</v>
          </cell>
          <cell r="J434">
            <v>920698186.42999947</v>
          </cell>
          <cell r="N434">
            <v>1045683382.4519997</v>
          </cell>
        </row>
        <row r="885">
          <cell r="F885">
            <v>1255784265.766</v>
          </cell>
          <cell r="J885">
            <v>328767182.82300001</v>
          </cell>
          <cell r="N885">
            <v>485912153.56700003</v>
          </cell>
        </row>
        <row r="1787">
          <cell r="F1787">
            <v>20570420</v>
          </cell>
          <cell r="J1787">
            <v>1368861.8670000001</v>
          </cell>
          <cell r="N1787">
            <v>1532602.7290000001</v>
          </cell>
        </row>
        <row r="1801">
          <cell r="F1801">
            <v>130431305.62200001</v>
          </cell>
          <cell r="J1801">
            <v>98474014.658000007</v>
          </cell>
          <cell r="N1801">
            <v>130273543.90699999</v>
          </cell>
        </row>
      </sheetData>
      <sheetData sheetId="15">
        <row r="432">
          <cell r="D432">
            <v>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0</v>
          </cell>
          <cell r="J885">
            <v>0</v>
          </cell>
          <cell r="N885">
            <v>0</v>
          </cell>
        </row>
        <row r="1787">
          <cell r="F1787">
            <v>0</v>
          </cell>
        </row>
        <row r="1801">
          <cell r="F1801">
            <v>0</v>
          </cell>
          <cell r="J1801">
            <v>0</v>
          </cell>
          <cell r="N1801">
            <v>0</v>
          </cell>
        </row>
      </sheetData>
      <sheetData sheetId="16">
        <row r="432">
          <cell r="D432">
            <v>84326303</v>
          </cell>
        </row>
        <row r="434">
          <cell r="F434">
            <v>15592805.266999997</v>
          </cell>
          <cell r="J434">
            <v>9680184.4830000009</v>
          </cell>
          <cell r="N434">
            <v>15581697.947000001</v>
          </cell>
        </row>
        <row r="885">
          <cell r="F885">
            <v>39730018.682999998</v>
          </cell>
          <cell r="J885">
            <v>262585.92499999999</v>
          </cell>
          <cell r="N885">
            <v>4950647.682</v>
          </cell>
        </row>
        <row r="1787">
          <cell r="F1787">
            <v>2504148</v>
          </cell>
          <cell r="J1787">
            <v>1195008.057</v>
          </cell>
          <cell r="N1787">
            <v>1195026.057</v>
          </cell>
        </row>
        <row r="1801">
          <cell r="F1801">
            <v>9915177.0529999994</v>
          </cell>
          <cell r="J1801">
            <v>7420001.841</v>
          </cell>
          <cell r="N1801">
            <v>9868585.0520000011</v>
          </cell>
        </row>
      </sheetData>
      <sheetData sheetId="17">
        <row r="432">
          <cell r="D432">
            <v>220246328</v>
          </cell>
        </row>
        <row r="434">
          <cell r="F434">
            <v>43183186.523999989</v>
          </cell>
          <cell r="J434">
            <v>27665957.515000001</v>
          </cell>
          <cell r="N434">
            <v>43070777.637999997</v>
          </cell>
        </row>
        <row r="885">
          <cell r="F885">
            <v>108066161.52599999</v>
          </cell>
          <cell r="J885">
            <v>2676270.4210000001</v>
          </cell>
          <cell r="N885">
            <v>24112785.421</v>
          </cell>
        </row>
        <row r="1787">
          <cell r="F1787">
            <v>35500000</v>
          </cell>
          <cell r="J1787">
            <v>283003.12</v>
          </cell>
          <cell r="N1787">
            <v>283003.12</v>
          </cell>
        </row>
        <row r="1801">
          <cell r="F1801">
            <v>33930303.783</v>
          </cell>
          <cell r="J1801">
            <v>22151363.420000006</v>
          </cell>
          <cell r="N1801">
            <v>33755524.156000003</v>
          </cell>
        </row>
      </sheetData>
      <sheetData sheetId="18">
        <row r="432">
          <cell r="D432">
            <v>27701000</v>
          </cell>
        </row>
        <row r="434">
          <cell r="F434">
            <v>10276680.328</v>
          </cell>
          <cell r="J434">
            <v>8480956.7410000004</v>
          </cell>
          <cell r="N434">
            <v>10273433.781000001</v>
          </cell>
        </row>
        <row r="885">
          <cell r="F885">
            <v>12723319.672</v>
          </cell>
          <cell r="J885">
            <v>1043603.3729999999</v>
          </cell>
          <cell r="N885">
            <v>4111211.557</v>
          </cell>
        </row>
        <row r="1787">
          <cell r="F1787">
            <v>0</v>
          </cell>
        </row>
        <row r="1801">
          <cell r="F1801">
            <v>3494841.7239999999</v>
          </cell>
          <cell r="J1801">
            <v>2657353.4890000001</v>
          </cell>
          <cell r="N1801">
            <v>3358840.3059</v>
          </cell>
        </row>
      </sheetData>
      <sheetData sheetId="19">
        <row r="432">
          <cell r="D432">
            <v>93172057.993000001</v>
          </cell>
        </row>
        <row r="434">
          <cell r="F434">
            <v>10639935.088</v>
          </cell>
          <cell r="J434">
            <v>7277851.9170000004</v>
          </cell>
          <cell r="N434">
            <v>10595935.088</v>
          </cell>
        </row>
        <row r="885">
          <cell r="F885">
            <v>41169904.912</v>
          </cell>
          <cell r="J885">
            <v>6210.3019999999997</v>
          </cell>
          <cell r="N885">
            <v>4302749.4569999995</v>
          </cell>
        </row>
        <row r="1628">
          <cell r="F1628">
            <v>30000000</v>
          </cell>
          <cell r="J1628">
            <v>0</v>
          </cell>
          <cell r="N1628">
            <v>0</v>
          </cell>
        </row>
        <row r="1787">
          <cell r="F1787">
            <v>189600</v>
          </cell>
          <cell r="J1787">
            <v>145300</v>
          </cell>
          <cell r="N1787">
            <v>145300</v>
          </cell>
        </row>
        <row r="1801">
          <cell r="F1801">
            <v>8201261.6680000005</v>
          </cell>
          <cell r="J1801">
            <v>6699204.1159999995</v>
          </cell>
          <cell r="N1801">
            <v>8165159.9639999997</v>
          </cell>
        </row>
      </sheetData>
      <sheetData sheetId="20">
        <row r="432">
          <cell r="D432">
            <v>124745000</v>
          </cell>
        </row>
        <row r="434">
          <cell r="F434">
            <v>7146828.6770000011</v>
          </cell>
          <cell r="J434">
            <v>6186521.6090000002</v>
          </cell>
          <cell r="N434">
            <v>7145251.688000001</v>
          </cell>
        </row>
        <row r="885">
          <cell r="F885">
            <v>60309957.523000009</v>
          </cell>
          <cell r="J885">
            <v>1860054.7560000003</v>
          </cell>
          <cell r="N885">
            <v>4324535.3959999997</v>
          </cell>
        </row>
        <row r="1787">
          <cell r="F1787">
            <v>18700000</v>
          </cell>
          <cell r="J1787">
            <v>15345624.546</v>
          </cell>
          <cell r="N1787">
            <v>15346987.236</v>
          </cell>
        </row>
        <row r="1801">
          <cell r="F1801">
            <v>36664332.151999995</v>
          </cell>
          <cell r="J1801">
            <v>9745260.0810000002</v>
          </cell>
          <cell r="N1801">
            <v>36653146.964999989</v>
          </cell>
        </row>
      </sheetData>
      <sheetData sheetId="21">
        <row r="432">
          <cell r="D432">
            <v>26223562</v>
          </cell>
        </row>
        <row r="434">
          <cell r="F434">
            <v>9884613.410000002</v>
          </cell>
          <cell r="J434">
            <v>5113687.5419999994</v>
          </cell>
          <cell r="N434">
            <v>9881854.1450000014</v>
          </cell>
        </row>
        <row r="885">
          <cell r="F885">
            <v>13012386.59</v>
          </cell>
          <cell r="J885">
            <v>1705564.098</v>
          </cell>
          <cell r="N885">
            <v>6815607.0049999999</v>
          </cell>
        </row>
        <row r="1787">
          <cell r="F1787">
            <v>35000</v>
          </cell>
        </row>
        <row r="1801">
          <cell r="F1801">
            <v>1076240.7519999999</v>
          </cell>
          <cell r="J1801">
            <v>1006084.9219999999</v>
          </cell>
          <cell r="N1801">
            <v>1045051.6980000001</v>
          </cell>
        </row>
      </sheetData>
      <sheetData sheetId="22">
        <row r="432">
          <cell r="D432">
            <v>608857479</v>
          </cell>
        </row>
        <row r="434">
          <cell r="F434">
            <v>364053973.82099998</v>
          </cell>
          <cell r="J434">
            <v>245561602.92199999</v>
          </cell>
          <cell r="N434">
            <v>363905589.76359999</v>
          </cell>
        </row>
        <row r="885">
          <cell r="F885">
            <v>170380461.79599997</v>
          </cell>
          <cell r="J885">
            <v>23344932.154999997</v>
          </cell>
          <cell r="N885">
            <v>74946254.214000002</v>
          </cell>
        </row>
        <row r="1787">
          <cell r="F1787">
            <v>2241398</v>
          </cell>
          <cell r="J1787">
            <v>740186.78</v>
          </cell>
          <cell r="N1787">
            <v>740186.78</v>
          </cell>
        </row>
        <row r="1801">
          <cell r="F1801">
            <v>72181645.383000001</v>
          </cell>
          <cell r="J1801">
            <v>60810166.853</v>
          </cell>
          <cell r="N1801">
            <v>71819617.914999992</v>
          </cell>
        </row>
      </sheetData>
      <sheetData sheetId="23">
        <row r="432">
          <cell r="D432">
            <v>3290000</v>
          </cell>
        </row>
        <row r="434">
          <cell r="F434">
            <v>175560.39999999991</v>
          </cell>
          <cell r="J434">
            <v>143992.93300000002</v>
          </cell>
          <cell r="N434">
            <v>175560.4</v>
          </cell>
        </row>
        <row r="885">
          <cell r="F885">
            <v>1868157.074</v>
          </cell>
          <cell r="J885">
            <v>6072.1930000000002</v>
          </cell>
          <cell r="N885">
            <v>550165.79299999995</v>
          </cell>
        </row>
        <row r="1787">
          <cell r="F1787">
            <v>0</v>
          </cell>
        </row>
        <row r="1801">
          <cell r="F1801">
            <v>1246282.459</v>
          </cell>
          <cell r="J1801">
            <v>626173.52</v>
          </cell>
          <cell r="N1801">
            <v>1240378.1259999999</v>
          </cell>
        </row>
      </sheetData>
      <sheetData sheetId="24">
        <row r="432">
          <cell r="D432">
            <v>53852377</v>
          </cell>
        </row>
        <row r="434">
          <cell r="F434">
            <v>18701049.658</v>
          </cell>
          <cell r="J434">
            <v>11816992.604</v>
          </cell>
          <cell r="N434">
            <v>18683655.925000001</v>
          </cell>
        </row>
        <row r="885">
          <cell r="F885">
            <v>26434798.015999999</v>
          </cell>
          <cell r="J885">
            <v>108718.45300000001</v>
          </cell>
          <cell r="N885">
            <v>7409030.1149999984</v>
          </cell>
        </row>
        <row r="1787">
          <cell r="F1787">
            <v>1025254</v>
          </cell>
          <cell r="J1787">
            <v>197880.73499999999</v>
          </cell>
          <cell r="N1787">
            <v>202078.76800000001</v>
          </cell>
        </row>
        <row r="1801">
          <cell r="F1801">
            <v>7075847.989000001</v>
          </cell>
          <cell r="J1801">
            <v>3840464.9000000004</v>
          </cell>
          <cell r="N1801">
            <v>6585288.898</v>
          </cell>
        </row>
      </sheetData>
      <sheetData sheetId="25">
        <row r="432">
          <cell r="D432">
            <v>9530565</v>
          </cell>
        </row>
        <row r="434">
          <cell r="F434">
            <v>2893730.2180000003</v>
          </cell>
          <cell r="J434">
            <v>2575813.6710000001</v>
          </cell>
          <cell r="N434">
            <v>2887263.8449999997</v>
          </cell>
        </row>
        <row r="885">
          <cell r="F885">
            <v>4655269.7819999997</v>
          </cell>
          <cell r="J885">
            <v>207366.57500000001</v>
          </cell>
          <cell r="N885">
            <v>1907240.3220000002</v>
          </cell>
        </row>
        <row r="1787">
          <cell r="F1787">
            <v>312400</v>
          </cell>
          <cell r="J1787">
            <v>25443.852999999999</v>
          </cell>
          <cell r="N1787">
            <v>25443.852999999999</v>
          </cell>
        </row>
        <row r="1801">
          <cell r="F1801">
            <v>1379362.416</v>
          </cell>
          <cell r="J1801">
            <v>1174001.4839999999</v>
          </cell>
          <cell r="N1801">
            <v>1379362.416</v>
          </cell>
        </row>
      </sheetData>
      <sheetData sheetId="26">
        <row r="432">
          <cell r="D432">
            <v>41968151</v>
          </cell>
        </row>
        <row r="434">
          <cell r="F434">
            <v>9298274.1750000007</v>
          </cell>
          <cell r="J434">
            <v>7525453.3700000001</v>
          </cell>
          <cell r="N434">
            <v>8698624.6119999997</v>
          </cell>
        </row>
        <row r="885">
          <cell r="F885">
            <v>23650562.074999999</v>
          </cell>
          <cell r="J885">
            <v>272947.49800000002</v>
          </cell>
          <cell r="N885">
            <v>3624318.6100000003</v>
          </cell>
        </row>
        <row r="1787">
          <cell r="F1787">
            <v>22099</v>
          </cell>
          <cell r="J1787">
            <v>11356.476000000001</v>
          </cell>
          <cell r="N1787">
            <v>11356.476000000001</v>
          </cell>
        </row>
        <row r="1801">
          <cell r="F1801">
            <v>8997215.75</v>
          </cell>
          <cell r="J1801">
            <v>5866780.5060000001</v>
          </cell>
          <cell r="N1801">
            <v>8885212.9309999999</v>
          </cell>
        </row>
      </sheetData>
      <sheetData sheetId="27"/>
      <sheetData sheetId="28"/>
      <sheetData sheetId="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 ctas"/>
      <sheetName val="gastos ctas"/>
      <sheetName val="ing ent"/>
      <sheetName val="gastos ent"/>
      <sheetName val="directa"/>
    </sheetNames>
    <sheetDataSet>
      <sheetData sheetId="0"/>
      <sheetData sheetId="1">
        <row r="432">
          <cell r="D432">
            <v>11581960489.966999</v>
          </cell>
          <cell r="F432">
            <v>12164515251.615997</v>
          </cell>
          <cell r="J432">
            <v>4114709018.2793007</v>
          </cell>
          <cell r="L432">
            <v>2742175839.926199</v>
          </cell>
          <cell r="N432">
            <v>6856884858.2054996</v>
          </cell>
        </row>
        <row r="433">
          <cell r="F433">
            <v>8652126775.2689991</v>
          </cell>
          <cell r="J433">
            <v>2754775430.9882998</v>
          </cell>
          <cell r="L433">
            <v>1795572615.9583001</v>
          </cell>
          <cell r="N433">
            <v>4550348046.9466</v>
          </cell>
        </row>
        <row r="434">
          <cell r="F434">
            <v>3390507545.2439995</v>
          </cell>
          <cell r="J434">
            <v>2169126528.5853</v>
          </cell>
          <cell r="L434">
            <v>1217522171.2072997</v>
          </cell>
          <cell r="N434">
            <v>3386648699.7925997</v>
          </cell>
        </row>
        <row r="885">
          <cell r="F885">
            <v>5261619230.0249996</v>
          </cell>
          <cell r="J885">
            <v>585648902.40299988</v>
          </cell>
          <cell r="L885">
            <v>578050444.7510004</v>
          </cell>
          <cell r="N885">
            <v>1163699347.1540003</v>
          </cell>
        </row>
        <row r="1628">
          <cell r="F1628">
            <v>1301822782.721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smolde"/>
      <sheetName val="anexo1"/>
      <sheetName val="anexo2"/>
      <sheetName val="PPTO_A_MES"/>
      <sheetName val="ejes"/>
      <sheetName val="sectores"/>
      <sheetName val="setores (2)"/>
      <sheetName val="setoresx"/>
      <sheetName val="Hoja4"/>
      <sheetName val="PA_libro"/>
      <sheetName val="descuac¡dres"/>
      <sheetName val="todas"/>
      <sheetName val="SumarSi"/>
      <sheetName val="BuscarV"/>
      <sheetName val="2AC_111 00"/>
      <sheetName val="2EI_240 01"/>
      <sheetName val="2EI_260 01"/>
      <sheetName val="2EI_261 01"/>
      <sheetName val="2EI_262 01"/>
      <sheetName val="2EI_263 01"/>
      <sheetName val="2EI_264 01"/>
      <sheetName val="2EI_265 01"/>
      <sheetName val="2EP_200 01"/>
      <sheetName val="2EP_201 01"/>
      <sheetName val="2EP_203 01"/>
      <sheetName val="2EP_204 01"/>
      <sheetName val="2EP_206 01"/>
      <sheetName val="2EP_208 01"/>
      <sheetName val="2EP_211 01"/>
      <sheetName val="2EP_213 01"/>
      <sheetName val="2EP_214 01"/>
      <sheetName val="2EP_215 01"/>
      <sheetName val="2EP_216 01"/>
      <sheetName val="2EP_217 01"/>
      <sheetName val="2EP_218 01"/>
      <sheetName val="2EP_219 01"/>
      <sheetName val="2EP_220 01"/>
      <sheetName val="2EP_221 01"/>
      <sheetName val="2EP_222 01"/>
      <sheetName val="2EP_226 01"/>
      <sheetName val="2EP_227 01"/>
      <sheetName val="2EP_228 01"/>
      <sheetName val="2EP_230 01"/>
      <sheetName val="2EP_235 01"/>
      <sheetName val="2ES_401 01"/>
      <sheetName val="2ES_402 01"/>
      <sheetName val="2ES_403 01"/>
      <sheetName val="2ES_404 01"/>
      <sheetName val="2ES_405 01"/>
      <sheetName val="2ES_406 01"/>
      <sheetName val="2ES_407 01"/>
      <sheetName val="2ES_408 01"/>
      <sheetName val="2ES_409 01"/>
      <sheetName val="2ES_410 01"/>
      <sheetName val="2ES_411 01"/>
      <sheetName val="2ES_412 01"/>
      <sheetName val="2ES_413 01"/>
      <sheetName val="2ES_414 01"/>
      <sheetName val="2ES_415 01"/>
      <sheetName val="2ES_416 01"/>
      <sheetName val="2ES_417 01"/>
      <sheetName val="2ES_418 01"/>
      <sheetName val="2ES_419 01"/>
      <sheetName val="2ES_420 01"/>
      <sheetName val="2ES_421 01"/>
      <sheetName val="2ES_422 01"/>
      <sheetName val="2FD_001 01"/>
      <sheetName val="2FD_002 01"/>
      <sheetName val="2FD_003 01"/>
      <sheetName val="2FD_004 01"/>
      <sheetName val="2FD_005 01"/>
      <sheetName val="2FD_006 01"/>
      <sheetName val="2FD_007 01"/>
      <sheetName val="2FD_008 01"/>
      <sheetName val="2FD_009 01"/>
      <sheetName val="2FD_010 01"/>
      <sheetName val="2FD_011 01"/>
      <sheetName val="2FD_012 01"/>
      <sheetName val="2FD_013 01"/>
      <sheetName val="2FD_014 01"/>
      <sheetName val="2FD_015 01"/>
      <sheetName val="2FD_016 01"/>
      <sheetName val="2FD_017 01"/>
      <sheetName val="2FD_018 01"/>
      <sheetName val="2FD_019 01"/>
      <sheetName val="2FD_020 01"/>
      <sheetName val="3AC_100 01"/>
      <sheetName val="3AC_102 01"/>
      <sheetName val="3AC_104 01"/>
      <sheetName val="3AC_105 01"/>
      <sheetName val="3AC_110 01"/>
      <sheetName val="3AC_111 01"/>
      <sheetName val="3AC_111 02"/>
      <sheetName val="3AC_111 03"/>
      <sheetName val="3AC_111 04"/>
      <sheetName val="3AC_112 01"/>
      <sheetName val="3AC_113 01"/>
      <sheetName val="3AC_113 02"/>
      <sheetName val="3AC_114 01"/>
      <sheetName val="3AC_117 01"/>
      <sheetName val="3AC_118 01"/>
      <sheetName val="3AC_119 01"/>
      <sheetName val="3AC_120 01"/>
      <sheetName val="3AC_121 01"/>
      <sheetName val="3AC_122 01"/>
      <sheetName val="3AC_125 01"/>
      <sheetName val="3AC_126 01"/>
      <sheetName val="3AC_127 01"/>
      <sheetName val="3AC_131 01"/>
      <sheetName val="3EI_240 01"/>
      <sheetName val="3EI_260 01"/>
      <sheetName val="3EI_261 01"/>
      <sheetName val="3EI_262 01"/>
      <sheetName val="3EI_263 01"/>
      <sheetName val="3EI_264 01"/>
      <sheetName val="3EI_265 01"/>
      <sheetName val="3EP_200 01"/>
      <sheetName val="3EP_201 01"/>
      <sheetName val="3EP_203 01"/>
      <sheetName val="3EP_204 01"/>
      <sheetName val="3EP_206 01"/>
      <sheetName val="3EP_208 01"/>
      <sheetName val="3EP_211 01"/>
      <sheetName val="3EP_213 01"/>
      <sheetName val="3EP_214 01"/>
      <sheetName val="3EP_215 01"/>
      <sheetName val="3EP_216 01"/>
      <sheetName val="3EP_217 01"/>
      <sheetName val="3EP_218 01"/>
      <sheetName val="3EP_219 01"/>
      <sheetName val="3EP_220 01"/>
      <sheetName val="3EP_221 01"/>
      <sheetName val="3EP_222 01"/>
      <sheetName val="3EP_226 01"/>
      <sheetName val="3EP_227 01"/>
      <sheetName val="3EP_228 01"/>
      <sheetName val="3EP_230 01"/>
      <sheetName val="3EP_235 01"/>
      <sheetName val="3EP_235 02"/>
      <sheetName val="3ES_401 01"/>
      <sheetName val="3ES_402 01"/>
      <sheetName val="3ES_403 01"/>
      <sheetName val="3ES_404 01"/>
      <sheetName val="3ES_405 01"/>
      <sheetName val="3ES_406 01"/>
      <sheetName val="3ES_407 01"/>
      <sheetName val="3ES_408 01"/>
      <sheetName val="3ES_409 01"/>
      <sheetName val="3ES_410 01"/>
      <sheetName val="3ES_411 01"/>
      <sheetName val="3ES_412 01"/>
      <sheetName val="3ES_413 01"/>
      <sheetName val="3ES_414 01"/>
      <sheetName val="3ES_415 01"/>
      <sheetName val="3ES_416 01"/>
      <sheetName val="3ES_417 01"/>
      <sheetName val="3ES_418 01"/>
      <sheetName val="3ES_419 01"/>
      <sheetName val="3ES_420 01"/>
      <sheetName val="3ES_421 01"/>
      <sheetName val="3ES_422 01"/>
      <sheetName val="3FD_001 01"/>
      <sheetName val="3FD_002 01"/>
      <sheetName val="3FD_003 01"/>
      <sheetName val="3FD_004 01"/>
      <sheetName val="3FD_005 01"/>
      <sheetName val="3FD_006 01"/>
      <sheetName val="3FD_007 01"/>
      <sheetName val="3FD_008 01"/>
      <sheetName val="3FD_009 01"/>
      <sheetName val="3FD_010 01"/>
      <sheetName val="3FD_011 01"/>
      <sheetName val="3FD_012 01"/>
      <sheetName val="3FD_013 01"/>
      <sheetName val="3FD_014 01"/>
      <sheetName val="3FD_015 01"/>
      <sheetName val="3FD_016 01"/>
      <sheetName val="3FD_017 01"/>
      <sheetName val="3FD_018 01"/>
      <sheetName val="3FD_019 01"/>
      <sheetName val="CuadroGastos"/>
      <sheetName val="TablaGastos"/>
      <sheetName val="GASTOS"/>
      <sheetName val="Hoja2"/>
      <sheetName val="todas (2)"/>
      <sheetName val="9zdirEnti"/>
      <sheetName val="Indice"/>
      <sheetName val="INGRESOS"/>
      <sheetName val="ING_CUADRO"/>
      <sheetName val="ING_TABLA"/>
      <sheetName val="CtasIngresos"/>
      <sheetName val="tb"/>
      <sheetName val="ENT"/>
      <sheetName val="Hoja1"/>
      <sheetName val="23,10,14"/>
      <sheetName val="3FD_020 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C12" t="str">
            <v>SECRETARÍA GENERAL DE LA ALCALDÍA MAYOR DE BOGOTÁ, D.C..</v>
          </cell>
          <cell r="D12">
            <v>75439899000</v>
          </cell>
          <cell r="I12">
            <v>39564347198</v>
          </cell>
          <cell r="K12">
            <v>9684365170</v>
          </cell>
          <cell r="M12">
            <v>49248712368</v>
          </cell>
          <cell r="O12">
            <v>0</v>
          </cell>
          <cell r="T12">
            <v>0</v>
          </cell>
          <cell r="V12">
            <v>0</v>
          </cell>
          <cell r="X12">
            <v>0</v>
          </cell>
          <cell r="AB12">
            <v>104038000000</v>
          </cell>
          <cell r="AE12">
            <v>39996417780</v>
          </cell>
          <cell r="AG12">
            <v>38726576355</v>
          </cell>
          <cell r="AI12">
            <v>78722994135</v>
          </cell>
          <cell r="AM12">
            <v>0</v>
          </cell>
          <cell r="AP12">
            <v>0</v>
          </cell>
          <cell r="AR12">
            <v>0</v>
          </cell>
          <cell r="AT12">
            <v>0</v>
          </cell>
          <cell r="AX12">
            <v>179477899000</v>
          </cell>
          <cell r="AZ12">
            <v>0</v>
          </cell>
          <cell r="BA12">
            <v>79560764978</v>
          </cell>
          <cell r="BC12">
            <v>48410941525</v>
          </cell>
          <cell r="BE12">
            <v>127971706503</v>
          </cell>
        </row>
        <row r="13">
          <cell r="C13" t="str">
            <v>DEPARTAMENTO ADMINISTRATIVOSERVICIO CIVIL DISTRITAL -DASCD..</v>
          </cell>
          <cell r="D13">
            <v>6715665000</v>
          </cell>
          <cell r="I13">
            <v>4331483314</v>
          </cell>
          <cell r="K13">
            <v>322522265</v>
          </cell>
          <cell r="M13">
            <v>4654005579</v>
          </cell>
          <cell r="O13">
            <v>0</v>
          </cell>
          <cell r="T13">
            <v>0</v>
          </cell>
          <cell r="V13">
            <v>0</v>
          </cell>
          <cell r="X13">
            <v>0</v>
          </cell>
          <cell r="AB13">
            <v>4815000000</v>
          </cell>
          <cell r="AE13">
            <v>876860070</v>
          </cell>
          <cell r="AG13">
            <v>2435764836</v>
          </cell>
          <cell r="AI13">
            <v>3312624906</v>
          </cell>
          <cell r="AM13">
            <v>0</v>
          </cell>
          <cell r="AP13">
            <v>0</v>
          </cell>
          <cell r="AR13">
            <v>0</v>
          </cell>
          <cell r="AT13">
            <v>0</v>
          </cell>
          <cell r="AX13">
            <v>11530665000</v>
          </cell>
          <cell r="AZ13">
            <v>0</v>
          </cell>
          <cell r="BA13">
            <v>5208343384</v>
          </cell>
          <cell r="BC13">
            <v>2758287101</v>
          </cell>
          <cell r="BE13">
            <v>7966630485</v>
          </cell>
        </row>
        <row r="14">
          <cell r="C14" t="str">
            <v>SECRETARIA DE GOBIERNO.</v>
          </cell>
          <cell r="D14">
            <v>94526438000</v>
          </cell>
          <cell r="I14">
            <v>58548843609.199997</v>
          </cell>
          <cell r="K14">
            <v>3227219813.7400055</v>
          </cell>
          <cell r="M14">
            <v>61776063422.940002</v>
          </cell>
          <cell r="O14">
            <v>0</v>
          </cell>
          <cell r="T14">
            <v>0</v>
          </cell>
          <cell r="V14">
            <v>0</v>
          </cell>
          <cell r="X14">
            <v>0</v>
          </cell>
          <cell r="AB14">
            <v>86238925000</v>
          </cell>
          <cell r="AE14">
            <v>30930817800</v>
          </cell>
          <cell r="AG14">
            <v>38202618074</v>
          </cell>
          <cell r="AI14">
            <v>69133435874</v>
          </cell>
          <cell r="AM14">
            <v>0</v>
          </cell>
          <cell r="AP14">
            <v>0</v>
          </cell>
          <cell r="AR14">
            <v>0</v>
          </cell>
          <cell r="AT14">
            <v>0</v>
          </cell>
          <cell r="AX14">
            <v>180765363000</v>
          </cell>
          <cell r="AZ14">
            <v>0</v>
          </cell>
          <cell r="BA14">
            <v>89479661409.199997</v>
          </cell>
          <cell r="BC14">
            <v>41429837887.740005</v>
          </cell>
          <cell r="BE14">
            <v>130909499296.94</v>
          </cell>
        </row>
        <row r="15">
          <cell r="C15" t="str">
            <v>DEPARTAMENTO ADMINISTRATIVO DE LA DEFENSORIA DEL ESPACIO PUBLICO-DADEP..</v>
          </cell>
          <cell r="D15">
            <v>9382522000</v>
          </cell>
          <cell r="I15">
            <v>5098783728</v>
          </cell>
          <cell r="K15">
            <v>385290585</v>
          </cell>
          <cell r="M15">
            <v>5484074313</v>
          </cell>
          <cell r="O15">
            <v>0</v>
          </cell>
          <cell r="T15">
            <v>0</v>
          </cell>
          <cell r="V15">
            <v>0</v>
          </cell>
          <cell r="X15">
            <v>0</v>
          </cell>
          <cell r="AB15">
            <v>26296000000</v>
          </cell>
          <cell r="AE15">
            <v>7889064165</v>
          </cell>
          <cell r="AG15">
            <v>15764521494</v>
          </cell>
          <cell r="AI15">
            <v>23653585659</v>
          </cell>
          <cell r="AM15">
            <v>0</v>
          </cell>
          <cell r="AP15">
            <v>0</v>
          </cell>
          <cell r="AR15">
            <v>0</v>
          </cell>
          <cell r="AT15">
            <v>0</v>
          </cell>
          <cell r="AX15">
            <v>35678522000</v>
          </cell>
          <cell r="AZ15">
            <v>0</v>
          </cell>
          <cell r="BA15">
            <v>12987847893</v>
          </cell>
          <cell r="BC15">
            <v>16149812079</v>
          </cell>
          <cell r="BE15">
            <v>29137659972</v>
          </cell>
        </row>
        <row r="16">
          <cell r="C16" t="str">
            <v>UNIDAD ADMINISTRATIVA ESPECIAL CUERPO OFICIAL DE BOMBEROS.</v>
          </cell>
          <cell r="D16">
            <v>49851235000</v>
          </cell>
          <cell r="I16">
            <v>29473861349</v>
          </cell>
          <cell r="K16">
            <v>3182871481</v>
          </cell>
          <cell r="M16">
            <v>32656732830</v>
          </cell>
          <cell r="O16">
            <v>0</v>
          </cell>
          <cell r="T16">
            <v>0</v>
          </cell>
          <cell r="V16">
            <v>0</v>
          </cell>
          <cell r="X16">
            <v>0</v>
          </cell>
          <cell r="AB16">
            <v>30098587000</v>
          </cell>
          <cell r="AE16">
            <v>7358230119</v>
          </cell>
          <cell r="AG16">
            <v>16972235128</v>
          </cell>
          <cell r="AI16">
            <v>24330465247</v>
          </cell>
          <cell r="AM16">
            <v>0</v>
          </cell>
          <cell r="AP16">
            <v>0</v>
          </cell>
          <cell r="AR16">
            <v>0</v>
          </cell>
          <cell r="AT16">
            <v>0</v>
          </cell>
          <cell r="AX16">
            <v>79949822000</v>
          </cell>
          <cell r="AZ16">
            <v>0</v>
          </cell>
          <cell r="BA16">
            <v>36832091468</v>
          </cell>
          <cell r="BC16">
            <v>20155106609</v>
          </cell>
          <cell r="BE16">
            <v>56987198077</v>
          </cell>
        </row>
        <row r="17">
          <cell r="C17" t="str">
            <v>FONDO DE VIGILANCIA Y SEGURIDAD DE BOGOTA, D.C..</v>
          </cell>
          <cell r="D17">
            <v>12177241000</v>
          </cell>
          <cell r="I17">
            <v>5395020874</v>
          </cell>
          <cell r="K17">
            <v>1896965662</v>
          </cell>
          <cell r="M17">
            <v>7291986536</v>
          </cell>
          <cell r="O17">
            <v>0</v>
          </cell>
          <cell r="T17">
            <v>0</v>
          </cell>
          <cell r="V17">
            <v>0</v>
          </cell>
          <cell r="X17">
            <v>0</v>
          </cell>
          <cell r="AB17">
            <v>167251000000</v>
          </cell>
          <cell r="AE17">
            <v>26413374493</v>
          </cell>
          <cell r="AG17">
            <v>48669375742</v>
          </cell>
          <cell r="AI17">
            <v>75082750235</v>
          </cell>
          <cell r="AM17">
            <v>0</v>
          </cell>
          <cell r="AP17">
            <v>0</v>
          </cell>
          <cell r="AR17">
            <v>0</v>
          </cell>
          <cell r="AT17">
            <v>0</v>
          </cell>
          <cell r="AX17">
            <v>179428241000</v>
          </cell>
          <cell r="AZ17">
            <v>0</v>
          </cell>
          <cell r="BA17">
            <v>31808395367</v>
          </cell>
          <cell r="BC17">
            <v>50566341404</v>
          </cell>
          <cell r="BE17">
            <v>82374736771</v>
          </cell>
        </row>
        <row r="18">
          <cell r="C18" t="str">
            <v>INSTITUTO DISTRITAL DE LA PARTICIPACION Y ACCION COMUNAL.</v>
          </cell>
          <cell r="D18">
            <v>11060503000</v>
          </cell>
          <cell r="I18">
            <v>6361666998</v>
          </cell>
          <cell r="K18">
            <v>898902356</v>
          </cell>
          <cell r="M18">
            <v>7260569354</v>
          </cell>
          <cell r="O18">
            <v>0</v>
          </cell>
          <cell r="T18">
            <v>0</v>
          </cell>
          <cell r="V18">
            <v>0</v>
          </cell>
          <cell r="X18">
            <v>0</v>
          </cell>
          <cell r="AB18">
            <v>8701398000</v>
          </cell>
          <cell r="AE18">
            <v>4444552660</v>
          </cell>
          <cell r="AG18">
            <v>3614777705</v>
          </cell>
          <cell r="AI18">
            <v>8059330365</v>
          </cell>
          <cell r="AM18">
            <v>0</v>
          </cell>
          <cell r="AP18">
            <v>0</v>
          </cell>
          <cell r="AR18">
            <v>0</v>
          </cell>
          <cell r="AT18">
            <v>0</v>
          </cell>
          <cell r="AX18">
            <v>19761901000</v>
          </cell>
          <cell r="AZ18">
            <v>0</v>
          </cell>
          <cell r="BA18">
            <v>10806219658</v>
          </cell>
          <cell r="BC18">
            <v>4513680061</v>
          </cell>
          <cell r="BE18">
            <v>15319899719</v>
          </cell>
        </row>
        <row r="19">
          <cell r="C19" t="str">
            <v>SDH. Dirección de Gestión Corporativa</v>
          </cell>
          <cell r="I19">
            <v>76128379942.25</v>
          </cell>
          <cell r="K19">
            <v>13039751913.75</v>
          </cell>
          <cell r="M19">
            <v>89168131856</v>
          </cell>
          <cell r="O19">
            <v>0</v>
          </cell>
          <cell r="T19">
            <v>0</v>
          </cell>
          <cell r="V19">
            <v>0</v>
          </cell>
          <cell r="X19">
            <v>0</v>
          </cell>
          <cell r="AB19">
            <v>20049127000</v>
          </cell>
          <cell r="AE19">
            <v>7002041702</v>
          </cell>
          <cell r="AG19">
            <v>8220328569</v>
          </cell>
          <cell r="AI19">
            <v>15222370271</v>
          </cell>
          <cell r="AM19">
            <v>0</v>
          </cell>
          <cell r="AP19">
            <v>0</v>
          </cell>
          <cell r="AR19">
            <v>0</v>
          </cell>
          <cell r="AT19">
            <v>0</v>
          </cell>
          <cell r="AX19">
            <v>158380691000</v>
          </cell>
          <cell r="AZ19">
            <v>0</v>
          </cell>
          <cell r="BA19">
            <v>83130421644.25</v>
          </cell>
          <cell r="BC19">
            <v>21260080482.75</v>
          </cell>
          <cell r="BE19">
            <v>104390502127</v>
          </cell>
        </row>
        <row r="20">
          <cell r="C20" t="str">
            <v>SDH Dirección Distrital de Presupuesto</v>
          </cell>
          <cell r="D20">
            <v>84791618000</v>
          </cell>
          <cell r="I20">
            <v>8018032000</v>
          </cell>
          <cell r="K20">
            <v>0</v>
          </cell>
          <cell r="M20">
            <v>8018032000</v>
          </cell>
          <cell r="O20">
            <v>0</v>
          </cell>
          <cell r="T20">
            <v>0</v>
          </cell>
          <cell r="V20">
            <v>0</v>
          </cell>
          <cell r="X20">
            <v>0</v>
          </cell>
          <cell r="AB20">
            <v>4767431908000</v>
          </cell>
          <cell r="AE20">
            <v>1176427305693</v>
          </cell>
          <cell r="AG20">
            <v>0</v>
          </cell>
          <cell r="AI20">
            <v>1176427305693</v>
          </cell>
          <cell r="AM20">
            <v>0</v>
          </cell>
          <cell r="AP20">
            <v>0</v>
          </cell>
          <cell r="AR20">
            <v>0</v>
          </cell>
          <cell r="AT20">
            <v>0</v>
          </cell>
          <cell r="AX20">
            <v>4852223526000</v>
          </cell>
          <cell r="AZ20">
            <v>0</v>
          </cell>
          <cell r="BA20">
            <v>1184445337693</v>
          </cell>
          <cell r="BC20">
            <v>0</v>
          </cell>
          <cell r="BE20">
            <v>1184445337693</v>
          </cell>
        </row>
        <row r="21">
          <cell r="C21" t="str">
            <v>SDH Dirección de Crédito Público</v>
          </cell>
          <cell r="D21">
            <v>0</v>
          </cell>
          <cell r="I21">
            <v>0</v>
          </cell>
          <cell r="K21">
            <v>0</v>
          </cell>
          <cell r="M21">
            <v>0</v>
          </cell>
          <cell r="AB21">
            <v>0</v>
          </cell>
          <cell r="AE21">
            <v>0</v>
          </cell>
          <cell r="AG21">
            <v>0</v>
          </cell>
          <cell r="AI21">
            <v>0</v>
          </cell>
          <cell r="AR21">
            <v>0</v>
          </cell>
          <cell r="AX21">
            <v>577908099000</v>
          </cell>
          <cell r="AZ21">
            <v>0</v>
          </cell>
          <cell r="BA21">
            <v>455295347755</v>
          </cell>
          <cell r="BC21">
            <v>0</v>
          </cell>
          <cell r="BE21">
            <v>455295347755</v>
          </cell>
        </row>
        <row r="22">
          <cell r="C22" t="str">
            <v>SDH Cuenta Fondo del Concejo</v>
          </cell>
          <cell r="I22">
            <v>11115307204</v>
          </cell>
          <cell r="K22">
            <v>4620861443</v>
          </cell>
          <cell r="M22">
            <v>15736168647</v>
          </cell>
          <cell r="O22">
            <v>0</v>
          </cell>
          <cell r="T22">
            <v>0</v>
          </cell>
          <cell r="V22">
            <v>0</v>
          </cell>
          <cell r="X22">
            <v>0</v>
          </cell>
          <cell r="AB22">
            <v>8242477000</v>
          </cell>
          <cell r="AE22">
            <v>2906760796</v>
          </cell>
          <cell r="AG22">
            <v>2320183322</v>
          </cell>
          <cell r="AI22">
            <v>5226944118</v>
          </cell>
          <cell r="AM22">
            <v>0</v>
          </cell>
          <cell r="AP22">
            <v>0</v>
          </cell>
          <cell r="AR22">
            <v>0</v>
          </cell>
          <cell r="AT22">
            <v>0</v>
          </cell>
          <cell r="AX22">
            <v>31035477000</v>
          </cell>
          <cell r="AZ22">
            <v>0</v>
          </cell>
          <cell r="BA22">
            <v>14022068000</v>
          </cell>
          <cell r="BC22">
            <v>6941044765</v>
          </cell>
          <cell r="BE22">
            <v>20963112765</v>
          </cell>
        </row>
        <row r="23">
          <cell r="C23" t="str">
            <v>LOTERIA DE BOGOTA, D.C..</v>
          </cell>
          <cell r="I23">
            <v>4721720994</v>
          </cell>
          <cell r="K23">
            <v>401336754</v>
          </cell>
          <cell r="M23">
            <v>5123057748</v>
          </cell>
          <cell r="T23">
            <v>21587790991</v>
          </cell>
          <cell r="V23">
            <v>6895199314</v>
          </cell>
          <cell r="X23">
            <v>28482990305</v>
          </cell>
          <cell r="AB23">
            <v>7219406209</v>
          </cell>
          <cell r="AE23">
            <v>4883260135</v>
          </cell>
          <cell r="AG23">
            <v>118884660</v>
          </cell>
          <cell r="AI23">
            <v>5002144795</v>
          </cell>
          <cell r="AM23">
            <v>0</v>
          </cell>
          <cell r="AP23">
            <v>0</v>
          </cell>
          <cell r="AR23">
            <v>0</v>
          </cell>
          <cell r="AT23">
            <v>0</v>
          </cell>
          <cell r="AX23">
            <v>65026280000</v>
          </cell>
          <cell r="AZ23">
            <v>0</v>
          </cell>
          <cell r="BA23">
            <v>31192772120</v>
          </cell>
          <cell r="BC23">
            <v>7415420728</v>
          </cell>
          <cell r="BE23">
            <v>38608192848</v>
          </cell>
        </row>
        <row r="24">
          <cell r="C24" t="str">
            <v>FONDO DE PRESTACIONES ECONÓMICAS, CESANTÍAS Y PENSIONES - FONCEP.</v>
          </cell>
          <cell r="D24">
            <v>418914896000</v>
          </cell>
          <cell r="I24">
            <v>277441175571</v>
          </cell>
          <cell r="K24">
            <v>1909622230</v>
          </cell>
          <cell r="M24">
            <v>279350797801</v>
          </cell>
          <cell r="AB24">
            <v>3186252000</v>
          </cell>
          <cell r="AE24">
            <v>207485937</v>
          </cell>
          <cell r="AG24">
            <v>1015755157</v>
          </cell>
          <cell r="AI24">
            <v>1223241094</v>
          </cell>
          <cell r="AR24">
            <v>0</v>
          </cell>
          <cell r="AX24">
            <v>639813005000</v>
          </cell>
          <cell r="AZ24">
            <v>0</v>
          </cell>
          <cell r="BA24">
            <v>342586809420</v>
          </cell>
          <cell r="BC24">
            <v>2925377387</v>
          </cell>
          <cell r="BE24">
            <v>345512186807</v>
          </cell>
        </row>
        <row r="25">
          <cell r="C25" t="str">
            <v>UNIDAD ADMINISTRATIVA ESPECIAL DE CATASTRO DISTRITAL.</v>
          </cell>
          <cell r="I25">
            <v>22959751752</v>
          </cell>
          <cell r="K25">
            <v>2901251806</v>
          </cell>
          <cell r="M25">
            <v>25861003558</v>
          </cell>
          <cell r="O25">
            <v>0</v>
          </cell>
          <cell r="T25">
            <v>0</v>
          </cell>
          <cell r="V25">
            <v>0</v>
          </cell>
          <cell r="X25">
            <v>0</v>
          </cell>
          <cell r="AB25">
            <v>14554936000</v>
          </cell>
          <cell r="AE25">
            <v>3919219931</v>
          </cell>
          <cell r="AG25">
            <v>8545925805</v>
          </cell>
          <cell r="AI25">
            <v>12465145736</v>
          </cell>
          <cell r="AM25">
            <v>0</v>
          </cell>
          <cell r="AP25">
            <v>0</v>
          </cell>
          <cell r="AR25">
            <v>0</v>
          </cell>
          <cell r="AT25">
            <v>0</v>
          </cell>
          <cell r="AX25">
            <v>54101010460</v>
          </cell>
          <cell r="AZ25">
            <v>0</v>
          </cell>
          <cell r="BA25">
            <v>26878971683</v>
          </cell>
          <cell r="BC25">
            <v>11447177611</v>
          </cell>
          <cell r="BE25">
            <v>38326149294</v>
          </cell>
        </row>
        <row r="26">
          <cell r="C26" t="str">
            <v>SECRETARIA DISTRITAL DE PLANEACION.</v>
          </cell>
          <cell r="D26">
            <v>56232669000</v>
          </cell>
          <cell r="I26">
            <v>35795543580</v>
          </cell>
          <cell r="K26">
            <v>3221808477</v>
          </cell>
          <cell r="M26">
            <v>39017352057</v>
          </cell>
          <cell r="O26">
            <v>0</v>
          </cell>
          <cell r="T26">
            <v>0</v>
          </cell>
          <cell r="V26">
            <v>0</v>
          </cell>
          <cell r="X26">
            <v>0</v>
          </cell>
          <cell r="AB26">
            <v>15343797000</v>
          </cell>
          <cell r="AE26">
            <v>6680322866</v>
          </cell>
          <cell r="AG26">
            <v>7228743457</v>
          </cell>
          <cell r="AI26">
            <v>13909066323</v>
          </cell>
          <cell r="AM26">
            <v>0</v>
          </cell>
          <cell r="AP26">
            <v>0</v>
          </cell>
          <cell r="AR26">
            <v>0</v>
          </cell>
          <cell r="AT26">
            <v>0</v>
          </cell>
          <cell r="AX26">
            <v>71576466000</v>
          </cell>
          <cell r="AZ26">
            <v>0</v>
          </cell>
          <cell r="BA26">
            <v>42475866446</v>
          </cell>
          <cell r="BC26">
            <v>10450551934</v>
          </cell>
          <cell r="BE26">
            <v>52926418380</v>
          </cell>
        </row>
        <row r="27">
          <cell r="C27" t="str">
            <v>SECRETARIA DISTRITAL DE DESARROLLO ECONOMICO.</v>
          </cell>
          <cell r="D27">
            <v>10846298000</v>
          </cell>
          <cell r="I27">
            <v>6161046300</v>
          </cell>
          <cell r="K27">
            <v>939484067</v>
          </cell>
          <cell r="M27">
            <v>7100530367</v>
          </cell>
          <cell r="O27">
            <v>0</v>
          </cell>
          <cell r="T27">
            <v>0</v>
          </cell>
          <cell r="V27">
            <v>0</v>
          </cell>
          <cell r="X27">
            <v>0</v>
          </cell>
          <cell r="AB27">
            <v>38941000000</v>
          </cell>
          <cell r="AE27">
            <v>16792593072</v>
          </cell>
          <cell r="AG27">
            <v>14398410903</v>
          </cell>
          <cell r="AI27">
            <v>31191003975</v>
          </cell>
          <cell r="AM27">
            <v>0</v>
          </cell>
          <cell r="AP27">
            <v>0</v>
          </cell>
          <cell r="AR27">
            <v>0</v>
          </cell>
          <cell r="AT27">
            <v>0</v>
          </cell>
          <cell r="AX27">
            <v>49787298000</v>
          </cell>
          <cell r="AZ27">
            <v>0</v>
          </cell>
          <cell r="BA27">
            <v>22953639372</v>
          </cell>
          <cell r="BC27">
            <v>15337894970</v>
          </cell>
          <cell r="BE27">
            <v>38291534342</v>
          </cell>
        </row>
        <row r="28">
          <cell r="C28" t="str">
            <v>INSTITUTO PARA LA ECONOMIA SOCIAL-IPES.</v>
          </cell>
          <cell r="D28">
            <v>8933770000</v>
          </cell>
          <cell r="I28">
            <v>5624752941</v>
          </cell>
          <cell r="K28">
            <v>469484460</v>
          </cell>
          <cell r="M28">
            <v>6094237401</v>
          </cell>
          <cell r="O28">
            <v>0</v>
          </cell>
          <cell r="T28">
            <v>0</v>
          </cell>
          <cell r="V28">
            <v>0</v>
          </cell>
          <cell r="X28">
            <v>0</v>
          </cell>
          <cell r="AB28">
            <v>43180300000</v>
          </cell>
          <cell r="AE28">
            <v>13790488452</v>
          </cell>
          <cell r="AG28">
            <v>13907293882</v>
          </cell>
          <cell r="AI28">
            <v>27697782334</v>
          </cell>
          <cell r="AM28">
            <v>0</v>
          </cell>
          <cell r="AP28">
            <v>0</v>
          </cell>
          <cell r="AR28">
            <v>0</v>
          </cell>
          <cell r="AT28">
            <v>0</v>
          </cell>
          <cell r="AX28">
            <v>52114070000</v>
          </cell>
          <cell r="AZ28">
            <v>0</v>
          </cell>
          <cell r="BA28">
            <v>19415241393</v>
          </cell>
          <cell r="BC28">
            <v>14376778342</v>
          </cell>
          <cell r="BE28">
            <v>33792019735</v>
          </cell>
        </row>
        <row r="29">
          <cell r="C29" t="str">
            <v>INSTITUTO DISTRITAL DE TURISMO.</v>
          </cell>
          <cell r="D29">
            <v>4403312000</v>
          </cell>
          <cell r="I29">
            <v>2853691623</v>
          </cell>
          <cell r="K29">
            <v>427739509</v>
          </cell>
          <cell r="M29">
            <v>3281431132</v>
          </cell>
          <cell r="O29">
            <v>0</v>
          </cell>
          <cell r="T29">
            <v>0</v>
          </cell>
          <cell r="V29">
            <v>0</v>
          </cell>
          <cell r="X29">
            <v>0</v>
          </cell>
          <cell r="AB29">
            <v>9200000000</v>
          </cell>
          <cell r="AE29">
            <v>3338827252</v>
          </cell>
          <cell r="AG29">
            <v>4890160686</v>
          </cell>
          <cell r="AI29">
            <v>8228987938</v>
          </cell>
          <cell r="AM29">
            <v>0</v>
          </cell>
          <cell r="AP29">
            <v>0</v>
          </cell>
          <cell r="AR29">
            <v>0</v>
          </cell>
          <cell r="AT29">
            <v>0</v>
          </cell>
          <cell r="AX29">
            <v>13603312000</v>
          </cell>
          <cell r="AZ29">
            <v>0</v>
          </cell>
          <cell r="BA29">
            <v>6192518875</v>
          </cell>
          <cell r="BC29">
            <v>5317900195</v>
          </cell>
          <cell r="BE29">
            <v>11510419070</v>
          </cell>
        </row>
        <row r="30">
          <cell r="C30" t="str">
            <v>SECRETARIA DISTRITAL DE MOVILIDAD.</v>
          </cell>
          <cell r="D30">
            <v>33029687000</v>
          </cell>
          <cell r="I30">
            <v>18813551501</v>
          </cell>
          <cell r="K30">
            <v>4552443052</v>
          </cell>
          <cell r="M30">
            <v>23365994553</v>
          </cell>
          <cell r="O30">
            <v>0</v>
          </cell>
          <cell r="T30">
            <v>0</v>
          </cell>
          <cell r="V30">
            <v>0</v>
          </cell>
          <cell r="X30">
            <v>0</v>
          </cell>
          <cell r="AB30">
            <v>65379065307</v>
          </cell>
          <cell r="AE30">
            <v>12412260260</v>
          </cell>
          <cell r="AG30">
            <v>20071043872</v>
          </cell>
          <cell r="AI30">
            <v>32483304132</v>
          </cell>
          <cell r="AM30">
            <v>0</v>
          </cell>
          <cell r="AP30">
            <v>0</v>
          </cell>
          <cell r="AR30">
            <v>0</v>
          </cell>
          <cell r="AT30">
            <v>0</v>
          </cell>
          <cell r="AX30">
            <v>98408752307</v>
          </cell>
          <cell r="AZ30">
            <v>0</v>
          </cell>
          <cell r="BA30">
            <v>31225811761</v>
          </cell>
          <cell r="BC30">
            <v>24623486924</v>
          </cell>
          <cell r="BE30">
            <v>55849298685</v>
          </cell>
        </row>
        <row r="31">
          <cell r="C31" t="str">
            <v>SECRETARIA DISTRITAL DE MOVILIDAD.</v>
          </cell>
          <cell r="D31">
            <v>0</v>
          </cell>
          <cell r="I31">
            <v>0</v>
          </cell>
          <cell r="K31">
            <v>0</v>
          </cell>
          <cell r="M31">
            <v>0</v>
          </cell>
          <cell r="O31">
            <v>0</v>
          </cell>
          <cell r="T31">
            <v>0</v>
          </cell>
          <cell r="V31">
            <v>0</v>
          </cell>
          <cell r="X31">
            <v>0</v>
          </cell>
          <cell r="AB31">
            <v>199446568693</v>
          </cell>
          <cell r="AE31">
            <v>48617863625</v>
          </cell>
          <cell r="AG31">
            <v>63713392288</v>
          </cell>
          <cell r="AI31">
            <v>112331255913</v>
          </cell>
          <cell r="AM31">
            <v>0</v>
          </cell>
          <cell r="AP31">
            <v>0</v>
          </cell>
          <cell r="AR31">
            <v>0</v>
          </cell>
          <cell r="AT31">
            <v>0</v>
          </cell>
          <cell r="AX31">
            <v>199446568693</v>
          </cell>
          <cell r="AZ31">
            <v>0</v>
          </cell>
          <cell r="BA31">
            <v>48617863625</v>
          </cell>
          <cell r="BC31">
            <v>63713392288</v>
          </cell>
          <cell r="BE31">
            <v>112331255913</v>
          </cell>
        </row>
        <row r="32">
          <cell r="C32" t="str">
            <v>EMPRESA DE TRANSPORTE DEL TERCER MILENIO -TRANSMILENIO S.A..</v>
          </cell>
          <cell r="I32">
            <v>42045685894</v>
          </cell>
          <cell r="K32">
            <v>8391578397</v>
          </cell>
          <cell r="M32">
            <v>50437264291</v>
          </cell>
          <cell r="O32">
            <v>0</v>
          </cell>
          <cell r="T32">
            <v>0</v>
          </cell>
          <cell r="V32">
            <v>0</v>
          </cell>
          <cell r="X32">
            <v>0</v>
          </cell>
          <cell r="AB32">
            <v>4423341679667</v>
          </cell>
          <cell r="AE32">
            <v>1184055380514</v>
          </cell>
          <cell r="AG32">
            <v>745175254348.65991</v>
          </cell>
          <cell r="AI32">
            <v>1929230634862.6599</v>
          </cell>
          <cell r="AM32">
            <v>0</v>
          </cell>
          <cell r="AP32">
            <v>0</v>
          </cell>
          <cell r="AR32">
            <v>0</v>
          </cell>
          <cell r="AT32">
            <v>0</v>
          </cell>
          <cell r="AX32">
            <v>4535289786169</v>
          </cell>
          <cell r="AZ32">
            <v>9207254879</v>
          </cell>
          <cell r="BA32">
            <v>1226101066408</v>
          </cell>
          <cell r="BC32">
            <v>753566832745.65991</v>
          </cell>
          <cell r="BE32">
            <v>1979667899153.6599</v>
          </cell>
        </row>
        <row r="33">
          <cell r="C33" t="str">
            <v>INSTITUTO DE DESARROLLO URBANO - IDU.</v>
          </cell>
          <cell r="D33">
            <v>53737063000</v>
          </cell>
          <cell r="I33">
            <v>31520320189</v>
          </cell>
          <cell r="K33">
            <v>3659966951</v>
          </cell>
          <cell r="M33">
            <v>35180287140</v>
          </cell>
          <cell r="O33">
            <v>0</v>
          </cell>
          <cell r="T33">
            <v>0</v>
          </cell>
          <cell r="V33">
            <v>0</v>
          </cell>
          <cell r="X33">
            <v>0</v>
          </cell>
          <cell r="AB33">
            <v>791696757000</v>
          </cell>
          <cell r="AE33">
            <v>156150884068</v>
          </cell>
          <cell r="AG33">
            <v>215918937426</v>
          </cell>
          <cell r="AI33">
            <v>372069821494</v>
          </cell>
          <cell r="AM33">
            <v>0</v>
          </cell>
          <cell r="AP33">
            <v>0</v>
          </cell>
          <cell r="AR33">
            <v>0</v>
          </cell>
          <cell r="AT33">
            <v>0</v>
          </cell>
          <cell r="AX33">
            <v>845433820000</v>
          </cell>
          <cell r="AZ33">
            <v>0</v>
          </cell>
          <cell r="BA33">
            <v>187671204257</v>
          </cell>
          <cell r="BC33">
            <v>219578904377</v>
          </cell>
          <cell r="BE33">
            <v>407250108634</v>
          </cell>
        </row>
        <row r="34">
          <cell r="C34" t="str">
            <v>UNIDAD ADMINISTRATIVA ESPECIAL DE REHABILITACION Y MANTENIMIENTO VIAL.</v>
          </cell>
          <cell r="D34">
            <v>17916762000</v>
          </cell>
          <cell r="I34">
            <v>10587974935</v>
          </cell>
          <cell r="K34">
            <v>987500362</v>
          </cell>
          <cell r="M34">
            <v>11575475297</v>
          </cell>
          <cell r="O34">
            <v>0</v>
          </cell>
          <cell r="T34">
            <v>0</v>
          </cell>
          <cell r="V34">
            <v>0</v>
          </cell>
          <cell r="X34">
            <v>0</v>
          </cell>
          <cell r="AB34">
            <v>206201249000</v>
          </cell>
          <cell r="AE34">
            <v>64628102067</v>
          </cell>
          <cell r="AG34">
            <v>58941422655</v>
          </cell>
          <cell r="AI34">
            <v>123569524722</v>
          </cell>
          <cell r="AM34">
            <v>0</v>
          </cell>
          <cell r="AP34">
            <v>0</v>
          </cell>
          <cell r="AR34">
            <v>0</v>
          </cell>
          <cell r="AT34">
            <v>0</v>
          </cell>
          <cell r="AX34">
            <v>224118011000</v>
          </cell>
          <cell r="AZ34">
            <v>0</v>
          </cell>
          <cell r="BA34">
            <v>75216077002</v>
          </cell>
          <cell r="BC34">
            <v>59928923017</v>
          </cell>
          <cell r="BE34">
            <v>135145000019</v>
          </cell>
        </row>
        <row r="35">
          <cell r="C35" t="str">
            <v>SECRETARIA DE EDUCACION DEL DISTRITO</v>
          </cell>
          <cell r="D35">
            <v>87399717000</v>
          </cell>
          <cell r="I35">
            <v>55047962537</v>
          </cell>
          <cell r="K35">
            <v>7105080616</v>
          </cell>
          <cell r="M35">
            <v>62153043153</v>
          </cell>
          <cell r="O35">
            <v>0</v>
          </cell>
          <cell r="T35">
            <v>0</v>
          </cell>
          <cell r="V35">
            <v>0</v>
          </cell>
          <cell r="X35">
            <v>0</v>
          </cell>
          <cell r="AB35">
            <v>3175850071000</v>
          </cell>
          <cell r="AE35">
            <v>1739525457664</v>
          </cell>
          <cell r="AG35">
            <v>575300328773</v>
          </cell>
          <cell r="AI35">
            <v>2314825786437</v>
          </cell>
          <cell r="AM35">
            <v>0</v>
          </cell>
          <cell r="AP35">
            <v>0</v>
          </cell>
          <cell r="AR35">
            <v>0</v>
          </cell>
          <cell r="AT35">
            <v>0</v>
          </cell>
          <cell r="AX35">
            <v>3263249788000</v>
          </cell>
          <cell r="AZ35">
            <v>0</v>
          </cell>
          <cell r="BA35">
            <v>1794573420201</v>
          </cell>
          <cell r="BC35">
            <v>582405409389</v>
          </cell>
          <cell r="BE35">
            <v>2376978829590</v>
          </cell>
        </row>
        <row r="36">
          <cell r="C36" t="str">
            <v>INSTITUTO PARA LA INVESTIGACION EDUCATIVA Y EL DESARROLLO PEDAGOGICO- IDEP..</v>
          </cell>
          <cell r="D36">
            <v>4828126000</v>
          </cell>
          <cell r="I36">
            <v>2992166697</v>
          </cell>
          <cell r="K36">
            <v>297952866</v>
          </cell>
          <cell r="M36">
            <v>3290119563</v>
          </cell>
          <cell r="O36">
            <v>0</v>
          </cell>
          <cell r="T36">
            <v>0</v>
          </cell>
          <cell r="V36">
            <v>0</v>
          </cell>
          <cell r="X36">
            <v>0</v>
          </cell>
          <cell r="AB36">
            <v>8813912826</v>
          </cell>
          <cell r="AE36">
            <v>3730294374</v>
          </cell>
          <cell r="AG36">
            <v>2751840360</v>
          </cell>
          <cell r="AI36">
            <v>6482134734</v>
          </cell>
          <cell r="AM36">
            <v>0</v>
          </cell>
          <cell r="AP36">
            <v>0</v>
          </cell>
          <cell r="AR36">
            <v>0</v>
          </cell>
          <cell r="AT36">
            <v>0</v>
          </cell>
          <cell r="AX36">
            <v>13642038826</v>
          </cell>
          <cell r="AZ36">
            <v>0</v>
          </cell>
          <cell r="BA36">
            <v>6722461071</v>
          </cell>
          <cell r="BC36">
            <v>3049793226</v>
          </cell>
          <cell r="BE36">
            <v>9772254297</v>
          </cell>
        </row>
        <row r="37">
          <cell r="C37" t="str">
            <v>UNIVERSIDAD DISTRITAL FRANCISCO JOSE DE CALDAS..</v>
          </cell>
          <cell r="I37">
            <v>105880953898</v>
          </cell>
          <cell r="O37">
            <v>0</v>
          </cell>
          <cell r="T37">
            <v>0</v>
          </cell>
          <cell r="V37">
            <v>0</v>
          </cell>
          <cell r="X37">
            <v>0</v>
          </cell>
          <cell r="AB37">
            <v>58490244481</v>
          </cell>
          <cell r="AE37">
            <v>1986002563</v>
          </cell>
          <cell r="AG37">
            <v>1905755692</v>
          </cell>
          <cell r="AI37">
            <v>3891758255</v>
          </cell>
          <cell r="AM37">
            <v>0</v>
          </cell>
          <cell r="AP37">
            <v>0</v>
          </cell>
          <cell r="AR37">
            <v>0</v>
          </cell>
          <cell r="AT37">
            <v>0</v>
          </cell>
          <cell r="AX37">
            <v>277372117248</v>
          </cell>
          <cell r="AZ37">
            <v>0</v>
          </cell>
          <cell r="BA37">
            <v>107866956461</v>
          </cell>
          <cell r="BC37">
            <v>27259892447</v>
          </cell>
          <cell r="BE37">
            <v>135126848908</v>
          </cell>
        </row>
        <row r="38">
          <cell r="C38" t="str">
            <v>SECRETARIA DISTRITAL DE SALUD.</v>
          </cell>
          <cell r="D38">
            <v>53549205000</v>
          </cell>
          <cell r="I38">
            <v>21803026881</v>
          </cell>
          <cell r="K38">
            <v>1235968133</v>
          </cell>
          <cell r="M38">
            <v>23038995014</v>
          </cell>
          <cell r="O38">
            <v>0</v>
          </cell>
          <cell r="T38">
            <v>0</v>
          </cell>
          <cell r="V38">
            <v>0</v>
          </cell>
          <cell r="X38">
            <v>0</v>
          </cell>
          <cell r="AB38">
            <v>0</v>
          </cell>
          <cell r="AE38">
            <v>0</v>
          </cell>
          <cell r="AG38">
            <v>0</v>
          </cell>
          <cell r="AI38">
            <v>0</v>
          </cell>
          <cell r="AM38">
            <v>0</v>
          </cell>
          <cell r="AP38">
            <v>0</v>
          </cell>
          <cell r="AR38">
            <v>0</v>
          </cell>
          <cell r="AT38">
            <v>0</v>
          </cell>
          <cell r="AX38">
            <v>53549205000</v>
          </cell>
          <cell r="AZ38">
            <v>0</v>
          </cell>
          <cell r="BA38">
            <v>21803026881</v>
          </cell>
          <cell r="BC38">
            <v>1235968133</v>
          </cell>
          <cell r="BE38">
            <v>23038995014</v>
          </cell>
        </row>
        <row r="39">
          <cell r="C39" t="str">
            <v>FONDO FINANCIERO DISTRITAL DE SALUD - FFDS.</v>
          </cell>
          <cell r="D39">
            <v>20402400000</v>
          </cell>
          <cell r="I39">
            <v>7611733434</v>
          </cell>
          <cell r="K39">
            <v>5888806595</v>
          </cell>
          <cell r="M39">
            <v>13500540029</v>
          </cell>
          <cell r="O39">
            <v>0</v>
          </cell>
          <cell r="T39">
            <v>0</v>
          </cell>
          <cell r="V39">
            <v>0</v>
          </cell>
          <cell r="X39">
            <v>0</v>
          </cell>
          <cell r="AB39">
            <v>2149411216000</v>
          </cell>
          <cell r="AE39">
            <v>961279458182</v>
          </cell>
          <cell r="AG39">
            <v>375848356003</v>
          </cell>
          <cell r="AI39">
            <v>1337127814185</v>
          </cell>
          <cell r="AM39">
            <v>0</v>
          </cell>
          <cell r="AP39">
            <v>0</v>
          </cell>
          <cell r="AR39">
            <v>0</v>
          </cell>
          <cell r="AT39">
            <v>0</v>
          </cell>
          <cell r="AX39">
            <v>2169813616000</v>
          </cell>
          <cell r="AZ39">
            <v>0</v>
          </cell>
          <cell r="BA39">
            <v>968891191616</v>
          </cell>
          <cell r="BC39">
            <v>381737162598</v>
          </cell>
          <cell r="BE39">
            <v>1350628354214</v>
          </cell>
        </row>
        <row r="40">
          <cell r="I40">
            <v>13338973433</v>
          </cell>
          <cell r="K40">
            <v>1037136544</v>
          </cell>
          <cell r="M40">
            <v>14376109977</v>
          </cell>
          <cell r="T40">
            <v>46378031667</v>
          </cell>
          <cell r="V40">
            <v>4816635442</v>
          </cell>
          <cell r="X40">
            <v>51194667109</v>
          </cell>
          <cell r="AB40">
            <v>2747728131</v>
          </cell>
          <cell r="AE40">
            <v>757344991</v>
          </cell>
          <cell r="AG40">
            <v>340019200</v>
          </cell>
          <cell r="AI40">
            <v>1097364191</v>
          </cell>
          <cell r="AP40">
            <v>0</v>
          </cell>
          <cell r="AR40">
            <v>0</v>
          </cell>
          <cell r="AT40">
            <v>0</v>
          </cell>
          <cell r="AZ40">
            <v>0</v>
          </cell>
        </row>
        <row r="41">
          <cell r="I41">
            <v>15830293043</v>
          </cell>
          <cell r="K41">
            <v>5299064469</v>
          </cell>
          <cell r="M41">
            <v>21129357512</v>
          </cell>
          <cell r="T41">
            <v>59731163679</v>
          </cell>
          <cell r="V41">
            <v>32381963192</v>
          </cell>
          <cell r="X41">
            <v>92113126871</v>
          </cell>
          <cell r="AB41">
            <v>1114770109</v>
          </cell>
          <cell r="AE41">
            <v>522445348</v>
          </cell>
          <cell r="AG41">
            <v>0</v>
          </cell>
          <cell r="AI41">
            <v>522445348</v>
          </cell>
          <cell r="AP41">
            <v>0</v>
          </cell>
          <cell r="AR41">
            <v>0</v>
          </cell>
          <cell r="AT41">
            <v>0</v>
          </cell>
          <cell r="AZ41">
            <v>0</v>
          </cell>
        </row>
        <row r="42">
          <cell r="I42">
            <v>16297125764</v>
          </cell>
          <cell r="K42">
            <v>8936645349</v>
          </cell>
          <cell r="M42">
            <v>25233771113</v>
          </cell>
          <cell r="T42">
            <v>55297136477</v>
          </cell>
          <cell r="V42">
            <v>25531780450</v>
          </cell>
          <cell r="X42">
            <v>80828916927</v>
          </cell>
          <cell r="AB42">
            <v>9361541181</v>
          </cell>
          <cell r="AE42">
            <v>4529897223</v>
          </cell>
          <cell r="AG42">
            <v>26012879</v>
          </cell>
          <cell r="AI42">
            <v>4555910102</v>
          </cell>
          <cell r="AP42">
            <v>0</v>
          </cell>
          <cell r="AR42">
            <v>0</v>
          </cell>
          <cell r="AT42">
            <v>0</v>
          </cell>
          <cell r="AZ42">
            <v>0</v>
          </cell>
        </row>
        <row r="43">
          <cell r="I43">
            <v>16697796873</v>
          </cell>
          <cell r="K43">
            <v>4625847711</v>
          </cell>
          <cell r="M43">
            <v>21323644584</v>
          </cell>
          <cell r="T43">
            <v>62698161357</v>
          </cell>
          <cell r="V43">
            <v>19487137484</v>
          </cell>
          <cell r="X43">
            <v>82185298841</v>
          </cell>
          <cell r="AB43">
            <v>12236522002</v>
          </cell>
          <cell r="AE43">
            <v>585743604</v>
          </cell>
          <cell r="AG43">
            <v>1811738524</v>
          </cell>
          <cell r="AI43">
            <v>2397482128</v>
          </cell>
          <cell r="AP43">
            <v>0</v>
          </cell>
          <cell r="AR43">
            <v>0</v>
          </cell>
          <cell r="AT43">
            <v>0</v>
          </cell>
          <cell r="AZ43">
            <v>0</v>
          </cell>
        </row>
        <row r="44">
          <cell r="I44">
            <v>12174444096.49</v>
          </cell>
          <cell r="K44">
            <v>3064111578.6200008</v>
          </cell>
          <cell r="M44">
            <v>15238555675.110001</v>
          </cell>
          <cell r="T44">
            <v>56370207468.709999</v>
          </cell>
          <cell r="V44">
            <v>23507467266.200005</v>
          </cell>
          <cell r="X44">
            <v>79877674734.910004</v>
          </cell>
          <cell r="AB44">
            <v>6299012876</v>
          </cell>
          <cell r="AE44">
            <v>54700288</v>
          </cell>
          <cell r="AG44">
            <v>23615749</v>
          </cell>
          <cell r="AI44">
            <v>78316037</v>
          </cell>
          <cell r="AP44">
            <v>0</v>
          </cell>
          <cell r="AR44">
            <v>0</v>
          </cell>
          <cell r="AT44">
            <v>0</v>
          </cell>
          <cell r="AZ44">
            <v>0</v>
          </cell>
        </row>
        <row r="45">
          <cell r="I45">
            <v>2888152253</v>
          </cell>
          <cell r="K45">
            <v>1383829808</v>
          </cell>
          <cell r="M45">
            <v>4271982061</v>
          </cell>
          <cell r="T45">
            <v>8923036759</v>
          </cell>
          <cell r="V45">
            <v>3106500776</v>
          </cell>
          <cell r="X45">
            <v>12029537535</v>
          </cell>
          <cell r="AB45">
            <v>20366408790</v>
          </cell>
          <cell r="AE45">
            <v>882502360</v>
          </cell>
          <cell r="AG45">
            <v>1375981552</v>
          </cell>
          <cell r="AI45">
            <v>2258483912</v>
          </cell>
          <cell r="AP45">
            <v>0</v>
          </cell>
          <cell r="AR45">
            <v>0</v>
          </cell>
          <cell r="AT45">
            <v>0</v>
          </cell>
          <cell r="AZ45">
            <v>0</v>
          </cell>
        </row>
        <row r="46">
          <cell r="I46">
            <v>7951572492</v>
          </cell>
          <cell r="K46">
            <v>2990896256</v>
          </cell>
          <cell r="M46">
            <v>10942468748</v>
          </cell>
          <cell r="T46">
            <v>38714657465</v>
          </cell>
          <cell r="V46">
            <v>7432818269</v>
          </cell>
          <cell r="X46">
            <v>46147475734</v>
          </cell>
          <cell r="AB46">
            <v>228544797</v>
          </cell>
          <cell r="AE46">
            <v>28544795</v>
          </cell>
          <cell r="AG46">
            <v>2</v>
          </cell>
          <cell r="AI46">
            <v>28544797</v>
          </cell>
          <cell r="AP46">
            <v>0</v>
          </cell>
          <cell r="AR46">
            <v>0</v>
          </cell>
          <cell r="AT46">
            <v>0</v>
          </cell>
          <cell r="AZ46">
            <v>0</v>
          </cell>
        </row>
        <row r="47">
          <cell r="I47">
            <v>4895580687.3599997</v>
          </cell>
          <cell r="K47">
            <v>1766455549.6400003</v>
          </cell>
          <cell r="M47">
            <v>6662036237</v>
          </cell>
          <cell r="T47">
            <v>28177948143</v>
          </cell>
          <cell r="V47">
            <v>8894189842</v>
          </cell>
          <cell r="X47">
            <v>37072137985</v>
          </cell>
          <cell r="AB47">
            <v>810762241</v>
          </cell>
          <cell r="AE47">
            <v>437472338</v>
          </cell>
          <cell r="AG47">
            <v>114268624</v>
          </cell>
          <cell r="AI47">
            <v>551740962</v>
          </cell>
          <cell r="AP47">
            <v>0</v>
          </cell>
          <cell r="AR47">
            <v>0</v>
          </cell>
          <cell r="AT47">
            <v>0</v>
          </cell>
          <cell r="AZ47">
            <v>0</v>
          </cell>
        </row>
        <row r="48">
          <cell r="I48">
            <v>12742432318</v>
          </cell>
          <cell r="K48">
            <v>6509968987</v>
          </cell>
          <cell r="M48">
            <v>19252401305</v>
          </cell>
          <cell r="T48">
            <v>33103699149</v>
          </cell>
          <cell r="V48">
            <v>19139061257</v>
          </cell>
          <cell r="X48">
            <v>52242760406</v>
          </cell>
          <cell r="AB48">
            <v>5521467956</v>
          </cell>
          <cell r="AE48">
            <v>1350369880</v>
          </cell>
          <cell r="AG48">
            <v>4081941725</v>
          </cell>
          <cell r="AI48">
            <v>5432311605</v>
          </cell>
          <cell r="AP48">
            <v>0</v>
          </cell>
          <cell r="AR48">
            <v>0</v>
          </cell>
          <cell r="AT48">
            <v>0</v>
          </cell>
          <cell r="AZ48">
            <v>0</v>
          </cell>
        </row>
        <row r="49">
          <cell r="I49">
            <v>6198083589</v>
          </cell>
          <cell r="K49">
            <v>1409301946</v>
          </cell>
          <cell r="M49">
            <v>7607385535</v>
          </cell>
          <cell r="T49">
            <v>23280459892.5</v>
          </cell>
          <cell r="V49">
            <v>6444099219.8300018</v>
          </cell>
          <cell r="X49">
            <v>29724559112.330002</v>
          </cell>
          <cell r="AB49">
            <v>531665229</v>
          </cell>
          <cell r="AE49">
            <v>88056179</v>
          </cell>
          <cell r="AG49">
            <v>0</v>
          </cell>
          <cell r="AI49">
            <v>88056179</v>
          </cell>
          <cell r="AP49">
            <v>0</v>
          </cell>
          <cell r="AR49">
            <v>0</v>
          </cell>
          <cell r="AT49">
            <v>0</v>
          </cell>
          <cell r="AZ49">
            <v>0</v>
          </cell>
        </row>
        <row r="50">
          <cell r="I50">
            <v>4794529902</v>
          </cell>
          <cell r="K50">
            <v>3708896036</v>
          </cell>
          <cell r="M50">
            <v>8503425938</v>
          </cell>
          <cell r="T50">
            <v>25160357845</v>
          </cell>
          <cell r="V50">
            <v>7267906183.7000008</v>
          </cell>
          <cell r="X50">
            <v>32428264028.700001</v>
          </cell>
          <cell r="AB50">
            <v>0</v>
          </cell>
          <cell r="AE50">
            <v>0</v>
          </cell>
          <cell r="AG50">
            <v>0</v>
          </cell>
          <cell r="AI50">
            <v>0</v>
          </cell>
          <cell r="AP50">
            <v>0</v>
          </cell>
          <cell r="AR50">
            <v>0</v>
          </cell>
          <cell r="AT50">
            <v>0</v>
          </cell>
          <cell r="AZ50">
            <v>0</v>
          </cell>
        </row>
        <row r="51">
          <cell r="I51">
            <v>5152037241</v>
          </cell>
          <cell r="K51">
            <v>2673878226</v>
          </cell>
          <cell r="M51">
            <v>7825915467</v>
          </cell>
          <cell r="T51">
            <v>18150084281</v>
          </cell>
          <cell r="V51">
            <v>9666453355</v>
          </cell>
          <cell r="X51">
            <v>27816537636</v>
          </cell>
          <cell r="AB51">
            <v>1480000000</v>
          </cell>
          <cell r="AE51">
            <v>480000000</v>
          </cell>
          <cell r="AG51">
            <v>195000000</v>
          </cell>
          <cell r="AI51">
            <v>675000000</v>
          </cell>
          <cell r="AP51">
            <v>0</v>
          </cell>
          <cell r="AR51">
            <v>0</v>
          </cell>
          <cell r="AT51">
            <v>0</v>
          </cell>
          <cell r="AZ51">
            <v>0</v>
          </cell>
        </row>
        <row r="52">
          <cell r="I52">
            <v>4502810953</v>
          </cell>
          <cell r="K52">
            <v>718148771</v>
          </cell>
          <cell r="M52">
            <v>5220959724</v>
          </cell>
          <cell r="T52">
            <v>16009389041</v>
          </cell>
          <cell r="V52">
            <v>2645061636</v>
          </cell>
          <cell r="X52">
            <v>18654450677</v>
          </cell>
          <cell r="AB52">
            <v>238461464</v>
          </cell>
          <cell r="AE52">
            <v>134324682</v>
          </cell>
          <cell r="AG52">
            <v>81993200</v>
          </cell>
          <cell r="AI52">
            <v>216317882</v>
          </cell>
          <cell r="AP52">
            <v>0</v>
          </cell>
          <cell r="AR52">
            <v>0</v>
          </cell>
          <cell r="AT52">
            <v>0</v>
          </cell>
          <cell r="AZ52">
            <v>0</v>
          </cell>
        </row>
        <row r="53">
          <cell r="I53">
            <v>11506955631</v>
          </cell>
          <cell r="K53">
            <v>4152922744</v>
          </cell>
          <cell r="M53">
            <v>15659878375</v>
          </cell>
          <cell r="T53">
            <v>51095739875</v>
          </cell>
          <cell r="V53">
            <v>20270205998</v>
          </cell>
          <cell r="X53">
            <v>71365945873</v>
          </cell>
          <cell r="AB53">
            <v>0</v>
          </cell>
          <cell r="AE53">
            <v>0</v>
          </cell>
          <cell r="AG53">
            <v>0</v>
          </cell>
          <cell r="AI53">
            <v>0</v>
          </cell>
          <cell r="AP53">
            <v>0</v>
          </cell>
          <cell r="AR53">
            <v>0</v>
          </cell>
          <cell r="AT53">
            <v>0</v>
          </cell>
          <cell r="AZ53">
            <v>0</v>
          </cell>
        </row>
        <row r="54">
          <cell r="I54">
            <v>4042931850</v>
          </cell>
          <cell r="K54">
            <v>861579503</v>
          </cell>
          <cell r="M54">
            <v>4904511353</v>
          </cell>
          <cell r="T54">
            <v>16387718131</v>
          </cell>
          <cell r="V54">
            <v>4678014642</v>
          </cell>
          <cell r="X54">
            <v>21065732773</v>
          </cell>
          <cell r="AB54">
            <v>1000851</v>
          </cell>
          <cell r="AE54">
            <v>0</v>
          </cell>
          <cell r="AG54">
            <v>0</v>
          </cell>
          <cell r="AI54">
            <v>0</v>
          </cell>
          <cell r="AP54">
            <v>0</v>
          </cell>
          <cell r="AR54">
            <v>0</v>
          </cell>
          <cell r="AT54">
            <v>0</v>
          </cell>
          <cell r="AZ54">
            <v>0</v>
          </cell>
        </row>
        <row r="55">
          <cell r="I55">
            <v>6009957303</v>
          </cell>
          <cell r="K55">
            <v>209003821</v>
          </cell>
          <cell r="M55">
            <v>6218961124</v>
          </cell>
          <cell r="T55">
            <v>25760896921</v>
          </cell>
          <cell r="V55">
            <v>1309667494</v>
          </cell>
          <cell r="X55">
            <v>27070564415</v>
          </cell>
          <cell r="AB55">
            <v>13922000000</v>
          </cell>
          <cell r="AE55">
            <v>0</v>
          </cell>
          <cell r="AG55">
            <v>626543787</v>
          </cell>
          <cell r="AI55">
            <v>626543787</v>
          </cell>
          <cell r="AP55">
            <v>0</v>
          </cell>
          <cell r="AR55">
            <v>0</v>
          </cell>
          <cell r="AT55">
            <v>0</v>
          </cell>
          <cell r="AZ55">
            <v>182248684</v>
          </cell>
        </row>
        <row r="56">
          <cell r="I56">
            <v>7109784355</v>
          </cell>
          <cell r="K56">
            <v>1292921104</v>
          </cell>
          <cell r="M56">
            <v>8402705459</v>
          </cell>
          <cell r="T56">
            <v>27260214371</v>
          </cell>
          <cell r="V56">
            <v>8828281112</v>
          </cell>
          <cell r="X56">
            <v>36088495483</v>
          </cell>
          <cell r="AB56">
            <v>2973847564</v>
          </cell>
          <cell r="AE56">
            <v>0</v>
          </cell>
          <cell r="AG56">
            <v>14856578</v>
          </cell>
          <cell r="AI56">
            <v>14856578</v>
          </cell>
          <cell r="AP56">
            <v>0</v>
          </cell>
          <cell r="AR56">
            <v>0</v>
          </cell>
          <cell r="AT56">
            <v>0</v>
          </cell>
          <cell r="AZ56">
            <v>0</v>
          </cell>
        </row>
        <row r="57">
          <cell r="I57">
            <v>6611258819</v>
          </cell>
          <cell r="K57">
            <v>2868051321</v>
          </cell>
          <cell r="M57">
            <v>9479310140</v>
          </cell>
          <cell r="T57">
            <v>0</v>
          </cell>
          <cell r="V57">
            <v>0</v>
          </cell>
          <cell r="X57">
            <v>0</v>
          </cell>
          <cell r="AB57">
            <v>0</v>
          </cell>
          <cell r="AE57">
            <v>0</v>
          </cell>
          <cell r="AG57">
            <v>0</v>
          </cell>
          <cell r="AI57">
            <v>0</v>
          </cell>
          <cell r="AP57">
            <v>0</v>
          </cell>
          <cell r="AR57">
            <v>0</v>
          </cell>
          <cell r="AT57">
            <v>0</v>
          </cell>
          <cell r="AZ57">
            <v>0</v>
          </cell>
        </row>
        <row r="58">
          <cell r="I58">
            <v>14198775257</v>
          </cell>
          <cell r="K58">
            <v>3308884390</v>
          </cell>
          <cell r="M58">
            <v>17507659647</v>
          </cell>
          <cell r="T58">
            <v>45431517187</v>
          </cell>
          <cell r="V58">
            <v>7567532412</v>
          </cell>
          <cell r="X58">
            <v>52999049599</v>
          </cell>
          <cell r="AB58">
            <v>17162581372</v>
          </cell>
          <cell r="AE58">
            <v>1508438178</v>
          </cell>
          <cell r="AG58">
            <v>315605656</v>
          </cell>
          <cell r="AI58">
            <v>1824043834</v>
          </cell>
          <cell r="AP58">
            <v>0</v>
          </cell>
          <cell r="AR58">
            <v>0</v>
          </cell>
          <cell r="AT58">
            <v>0</v>
          </cell>
          <cell r="AZ58">
            <v>0</v>
          </cell>
        </row>
        <row r="59">
          <cell r="I59">
            <v>5972496426.3100004</v>
          </cell>
          <cell r="K59">
            <v>2968315473.6899996</v>
          </cell>
          <cell r="M59">
            <v>8940811900</v>
          </cell>
          <cell r="T59">
            <v>18810254317</v>
          </cell>
          <cell r="V59">
            <v>5342818227</v>
          </cell>
          <cell r="X59">
            <v>24153072544</v>
          </cell>
          <cell r="AB59">
            <v>3682446880</v>
          </cell>
          <cell r="AE59">
            <v>205828098</v>
          </cell>
          <cell r="AG59">
            <v>1077105748</v>
          </cell>
          <cell r="AI59">
            <v>1282933846</v>
          </cell>
          <cell r="AP59">
            <v>0</v>
          </cell>
          <cell r="AR59">
            <v>0</v>
          </cell>
          <cell r="AT59">
            <v>0</v>
          </cell>
          <cell r="AZ59">
            <v>0</v>
          </cell>
        </row>
        <row r="60">
          <cell r="I60">
            <v>5139467631</v>
          </cell>
          <cell r="K60">
            <v>1380690757</v>
          </cell>
          <cell r="M60">
            <v>6520158388</v>
          </cell>
          <cell r="T60">
            <v>23432641056</v>
          </cell>
          <cell r="V60">
            <v>7031769375</v>
          </cell>
          <cell r="X60">
            <v>30464410431</v>
          </cell>
          <cell r="AB60">
            <v>1559296924</v>
          </cell>
          <cell r="AE60">
            <v>15426083</v>
          </cell>
          <cell r="AG60">
            <v>481583079</v>
          </cell>
          <cell r="AI60">
            <v>497009162</v>
          </cell>
          <cell r="AP60">
            <v>0</v>
          </cell>
          <cell r="AR60">
            <v>195309081</v>
          </cell>
          <cell r="AT60">
            <v>195309081</v>
          </cell>
          <cell r="AZ60">
            <v>0</v>
          </cell>
        </row>
        <row r="61">
          <cell r="I61">
            <v>8478688744</v>
          </cell>
          <cell r="K61">
            <v>4145002605</v>
          </cell>
          <cell r="M61">
            <v>12623691349</v>
          </cell>
          <cell r="T61">
            <v>33266888968</v>
          </cell>
          <cell r="V61">
            <v>11868047021</v>
          </cell>
          <cell r="X61">
            <v>45134935989</v>
          </cell>
          <cell r="AB61">
            <v>1155294967</v>
          </cell>
          <cell r="AE61">
            <v>68619800</v>
          </cell>
          <cell r="AG61">
            <v>2470080</v>
          </cell>
          <cell r="AI61">
            <v>71089880</v>
          </cell>
          <cell r="AP61">
            <v>0</v>
          </cell>
          <cell r="AR61">
            <v>0</v>
          </cell>
          <cell r="AT61">
            <v>0</v>
          </cell>
          <cell r="AZ61">
            <v>0</v>
          </cell>
        </row>
        <row r="62">
          <cell r="C62" t="str">
            <v>SECRETARIA DISTRITAL DE INTEGRACION SOCIAL.</v>
          </cell>
          <cell r="D62">
            <v>20919762000</v>
          </cell>
          <cell r="I62">
            <v>10542789287</v>
          </cell>
          <cell r="K62">
            <v>2426435139</v>
          </cell>
          <cell r="M62">
            <v>12969224426</v>
          </cell>
          <cell r="O62">
            <v>0</v>
          </cell>
          <cell r="T62">
            <v>0</v>
          </cell>
          <cell r="V62">
            <v>0</v>
          </cell>
          <cell r="X62">
            <v>0</v>
          </cell>
          <cell r="AB62">
            <v>1087266308000</v>
          </cell>
          <cell r="AE62">
            <v>502845708475</v>
          </cell>
          <cell r="AG62">
            <v>379417948214</v>
          </cell>
          <cell r="AI62">
            <v>882263656689</v>
          </cell>
          <cell r="AM62">
            <v>0</v>
          </cell>
          <cell r="AP62">
            <v>0</v>
          </cell>
          <cell r="AR62">
            <v>0</v>
          </cell>
          <cell r="AT62">
            <v>0</v>
          </cell>
          <cell r="AX62">
            <v>1108186070000</v>
          </cell>
          <cell r="AZ62">
            <v>0</v>
          </cell>
          <cell r="BA62">
            <v>513388497762</v>
          </cell>
          <cell r="BC62">
            <v>381844383353</v>
          </cell>
          <cell r="BE62">
            <v>895232881115</v>
          </cell>
        </row>
        <row r="63">
          <cell r="C63" t="str">
            <v>INSTITUTO DISTRITAL PARA LA PROTECCION DE JUVENTUD Y LA NIÑEZ DESAMPARADA-IDIPRON..</v>
          </cell>
          <cell r="D63">
            <v>11452247000</v>
          </cell>
          <cell r="I63">
            <v>6768936115</v>
          </cell>
          <cell r="K63">
            <v>531183423</v>
          </cell>
          <cell r="M63">
            <v>7300119538</v>
          </cell>
          <cell r="O63">
            <v>0</v>
          </cell>
          <cell r="T63">
            <v>0</v>
          </cell>
          <cell r="V63">
            <v>0</v>
          </cell>
          <cell r="X63">
            <v>0</v>
          </cell>
          <cell r="AB63">
            <v>132383130000</v>
          </cell>
          <cell r="AE63">
            <v>46915443550</v>
          </cell>
          <cell r="AG63">
            <v>20109504078</v>
          </cell>
          <cell r="AI63">
            <v>67024947628</v>
          </cell>
          <cell r="AM63">
            <v>0</v>
          </cell>
          <cell r="AP63">
            <v>0</v>
          </cell>
          <cell r="AR63">
            <v>0</v>
          </cell>
          <cell r="AT63">
            <v>0</v>
          </cell>
          <cell r="AX63">
            <v>143835377000</v>
          </cell>
          <cell r="AZ63">
            <v>0</v>
          </cell>
          <cell r="BA63">
            <v>53684379665</v>
          </cell>
          <cell r="BC63">
            <v>20640687501</v>
          </cell>
          <cell r="BE63">
            <v>74325067166</v>
          </cell>
        </row>
        <row r="64">
          <cell r="C64" t="str">
            <v>SECRETARIA DISTRITAL DE CULTURA, RECREACION Y DEPORTE.</v>
          </cell>
          <cell r="D64">
            <v>13117031000</v>
          </cell>
          <cell r="I64">
            <v>7646356192</v>
          </cell>
          <cell r="K64">
            <v>1410858030</v>
          </cell>
          <cell r="M64">
            <v>9057214222</v>
          </cell>
          <cell r="O64">
            <v>0</v>
          </cell>
          <cell r="T64">
            <v>0</v>
          </cell>
          <cell r="V64">
            <v>0</v>
          </cell>
          <cell r="X64">
            <v>0</v>
          </cell>
          <cell r="AB64">
            <v>54505861000</v>
          </cell>
          <cell r="AE64">
            <v>26890969614</v>
          </cell>
          <cell r="AG64">
            <v>21552359420</v>
          </cell>
          <cell r="AI64">
            <v>48443329034</v>
          </cell>
          <cell r="AM64">
            <v>0</v>
          </cell>
          <cell r="AP64">
            <v>0</v>
          </cell>
          <cell r="AR64">
            <v>0</v>
          </cell>
          <cell r="AT64">
            <v>0</v>
          </cell>
          <cell r="AX64">
            <v>67622892000</v>
          </cell>
          <cell r="AZ64">
            <v>0</v>
          </cell>
          <cell r="BA64">
            <v>34537325806</v>
          </cell>
          <cell r="BC64">
            <v>22963217450</v>
          </cell>
          <cell r="BE64">
            <v>57500543256</v>
          </cell>
        </row>
        <row r="65">
          <cell r="C65" t="str">
            <v>CANAL CAPITAL LTDA...</v>
          </cell>
          <cell r="I65">
            <v>4974187718</v>
          </cell>
          <cell r="K65">
            <v>1282413784</v>
          </cell>
          <cell r="M65">
            <v>6256601502</v>
          </cell>
          <cell r="T65">
            <v>11358577517</v>
          </cell>
          <cell r="V65">
            <v>4888758505</v>
          </cell>
          <cell r="X65">
            <v>16247336022</v>
          </cell>
          <cell r="AB65">
            <v>18900495504</v>
          </cell>
          <cell r="AE65">
            <v>3282399513</v>
          </cell>
          <cell r="AG65">
            <v>1417789203</v>
          </cell>
          <cell r="AI65">
            <v>4700188716</v>
          </cell>
          <cell r="AM65">
            <v>0</v>
          </cell>
          <cell r="AP65">
            <v>0</v>
          </cell>
          <cell r="AR65">
            <v>0</v>
          </cell>
          <cell r="AT65">
            <v>0</v>
          </cell>
          <cell r="AX65">
            <v>45770089839</v>
          </cell>
          <cell r="AZ65">
            <v>0</v>
          </cell>
          <cell r="BA65">
            <v>19615164748</v>
          </cell>
          <cell r="BC65">
            <v>7588961492</v>
          </cell>
          <cell r="BE65">
            <v>27204126240</v>
          </cell>
        </row>
        <row r="67">
          <cell r="C67" t="str">
            <v>INSTITUTO DISTRITAL PARA LA RECREACION Y EL DEPORTE - IDRD.</v>
          </cell>
          <cell r="D67">
            <v>28431314000</v>
          </cell>
          <cell r="I67">
            <v>17557116547</v>
          </cell>
          <cell r="K67">
            <v>1584809230</v>
          </cell>
          <cell r="M67">
            <v>19141925777</v>
          </cell>
          <cell r="O67">
            <v>0</v>
          </cell>
          <cell r="T67">
            <v>0</v>
          </cell>
          <cell r="V67">
            <v>0</v>
          </cell>
          <cell r="X67">
            <v>0</v>
          </cell>
          <cell r="AB67">
            <v>217392218000</v>
          </cell>
          <cell r="AE67">
            <v>55178854223</v>
          </cell>
          <cell r="AG67">
            <v>49984403764.880005</v>
          </cell>
          <cell r="AI67">
            <v>105163257987.88</v>
          </cell>
          <cell r="AM67">
            <v>0</v>
          </cell>
          <cell r="AP67">
            <v>0</v>
          </cell>
          <cell r="AR67">
            <v>0</v>
          </cell>
          <cell r="AT67">
            <v>0</v>
          </cell>
          <cell r="AX67">
            <v>245823532000</v>
          </cell>
          <cell r="AZ67">
            <v>0</v>
          </cell>
          <cell r="BA67">
            <v>72735970770</v>
          </cell>
          <cell r="BC67">
            <v>51569212994.880005</v>
          </cell>
          <cell r="BE67">
            <v>124305183764.88</v>
          </cell>
        </row>
        <row r="68">
          <cell r="C68" t="str">
            <v>INSTITUTO DISTRITAL DEL PATRIMONIO CULTURAL -IDPC.</v>
          </cell>
          <cell r="D68">
            <v>5500699000</v>
          </cell>
          <cell r="I68">
            <v>2339034596</v>
          </cell>
          <cell r="K68">
            <v>469426552</v>
          </cell>
          <cell r="M68">
            <v>2808461148</v>
          </cell>
          <cell r="O68">
            <v>0</v>
          </cell>
          <cell r="T68">
            <v>0</v>
          </cell>
          <cell r="V68">
            <v>0</v>
          </cell>
          <cell r="X68">
            <v>0</v>
          </cell>
          <cell r="AB68">
            <v>28454892185</v>
          </cell>
          <cell r="AE68">
            <v>8058534057</v>
          </cell>
          <cell r="AG68">
            <v>9574161895</v>
          </cell>
          <cell r="AI68">
            <v>17632695952</v>
          </cell>
          <cell r="AM68">
            <v>0</v>
          </cell>
          <cell r="AP68">
            <v>0</v>
          </cell>
          <cell r="AR68">
            <v>0</v>
          </cell>
          <cell r="AT68">
            <v>0</v>
          </cell>
          <cell r="AX68">
            <v>33955591185</v>
          </cell>
          <cell r="AZ68">
            <v>0</v>
          </cell>
          <cell r="BA68">
            <v>10397568653</v>
          </cell>
          <cell r="BC68">
            <v>10043588447</v>
          </cell>
          <cell r="BE68">
            <v>20441157100</v>
          </cell>
        </row>
        <row r="69">
          <cell r="C69" t="str">
            <v>FUNDACION GILBERTO ALZATE AVENDAÑO..</v>
          </cell>
          <cell r="D69">
            <v>3761761000</v>
          </cell>
          <cell r="I69">
            <v>1987947490</v>
          </cell>
          <cell r="K69">
            <v>240247685</v>
          </cell>
          <cell r="M69">
            <v>2228195175</v>
          </cell>
          <cell r="O69">
            <v>0</v>
          </cell>
          <cell r="T69">
            <v>0</v>
          </cell>
          <cell r="V69">
            <v>0</v>
          </cell>
          <cell r="X69">
            <v>0</v>
          </cell>
          <cell r="AB69">
            <v>3544000000</v>
          </cell>
          <cell r="AE69">
            <v>1417156466</v>
          </cell>
          <cell r="AG69">
            <v>1359441776</v>
          </cell>
          <cell r="AI69">
            <v>2776598242</v>
          </cell>
          <cell r="AM69">
            <v>0</v>
          </cell>
          <cell r="AP69">
            <v>0</v>
          </cell>
          <cell r="AR69">
            <v>0</v>
          </cell>
          <cell r="AT69">
            <v>0</v>
          </cell>
          <cell r="AX69">
            <v>7305761000</v>
          </cell>
          <cell r="AZ69">
            <v>0</v>
          </cell>
          <cell r="BA69">
            <v>3405103956</v>
          </cell>
          <cell r="BC69">
            <v>1599689461</v>
          </cell>
          <cell r="BE69">
            <v>5004793417</v>
          </cell>
        </row>
        <row r="70">
          <cell r="C70" t="str">
            <v>ORQUESTA FILARMONICA DE BOGOTA, D.C..</v>
          </cell>
          <cell r="D70">
            <v>22155894000</v>
          </cell>
          <cell r="I70">
            <v>13057750017</v>
          </cell>
          <cell r="K70">
            <v>588122647</v>
          </cell>
          <cell r="M70">
            <v>13645872664</v>
          </cell>
          <cell r="O70">
            <v>0</v>
          </cell>
          <cell r="T70">
            <v>0</v>
          </cell>
          <cell r="V70">
            <v>0</v>
          </cell>
          <cell r="X70">
            <v>0</v>
          </cell>
          <cell r="AB70">
            <v>26428447433</v>
          </cell>
          <cell r="AE70">
            <v>12730213961</v>
          </cell>
          <cell r="AG70">
            <v>9752353250</v>
          </cell>
          <cell r="AI70">
            <v>22482567211</v>
          </cell>
          <cell r="AM70">
            <v>0</v>
          </cell>
          <cell r="AP70">
            <v>0</v>
          </cell>
          <cell r="AR70">
            <v>0</v>
          </cell>
          <cell r="AT70">
            <v>0</v>
          </cell>
          <cell r="AX70">
            <v>48584341433</v>
          </cell>
          <cell r="AZ70">
            <v>0</v>
          </cell>
          <cell r="BA70">
            <v>25787963978</v>
          </cell>
          <cell r="BC70">
            <v>10340475897</v>
          </cell>
          <cell r="BE70">
            <v>36128439875</v>
          </cell>
        </row>
        <row r="71">
          <cell r="C71" t="str">
            <v>INSTITUTO DISTRITAL DE LAS ARTES - IDARTES.</v>
          </cell>
          <cell r="D71">
            <v>9127006000</v>
          </cell>
          <cell r="I71">
            <v>4875574409</v>
          </cell>
          <cell r="K71">
            <v>2273313666</v>
          </cell>
          <cell r="M71">
            <v>7148888075</v>
          </cell>
          <cell r="O71">
            <v>0</v>
          </cell>
          <cell r="T71">
            <v>0</v>
          </cell>
          <cell r="V71">
            <v>0</v>
          </cell>
          <cell r="X71">
            <v>0</v>
          </cell>
          <cell r="AB71">
            <v>137455522992</v>
          </cell>
          <cell r="AE71">
            <v>80579508019</v>
          </cell>
          <cell r="AG71">
            <v>36800331749</v>
          </cell>
          <cell r="AI71">
            <v>117379839768</v>
          </cell>
          <cell r="AM71">
            <v>0</v>
          </cell>
          <cell r="AP71">
            <v>0</v>
          </cell>
          <cell r="AR71">
            <v>0</v>
          </cell>
          <cell r="AT71">
            <v>0</v>
          </cell>
          <cell r="AX71">
            <v>146582528992</v>
          </cell>
          <cell r="AZ71">
            <v>0</v>
          </cell>
          <cell r="BA71">
            <v>85455082428</v>
          </cell>
          <cell r="BC71">
            <v>39073645415</v>
          </cell>
          <cell r="BE71">
            <v>124528727843</v>
          </cell>
        </row>
        <row r="72">
          <cell r="C72" t="str">
            <v>SECRETARIA DISTRITAL DE AMBIENTE.</v>
          </cell>
          <cell r="D72">
            <v>23006817000</v>
          </cell>
          <cell r="I72">
            <v>12017087812</v>
          </cell>
          <cell r="K72">
            <v>3881714885</v>
          </cell>
          <cell r="M72">
            <v>15898802697</v>
          </cell>
          <cell r="O72">
            <v>0</v>
          </cell>
          <cell r="T72">
            <v>0</v>
          </cell>
          <cell r="V72">
            <v>0</v>
          </cell>
          <cell r="X72">
            <v>0</v>
          </cell>
          <cell r="AB72">
            <v>79239710000</v>
          </cell>
          <cell r="AE72">
            <v>24770320433</v>
          </cell>
          <cell r="AG72">
            <v>27742058271</v>
          </cell>
          <cell r="AI72">
            <v>52512378704</v>
          </cell>
          <cell r="AM72">
            <v>0</v>
          </cell>
          <cell r="AP72">
            <v>0</v>
          </cell>
          <cell r="AR72">
            <v>0</v>
          </cell>
          <cell r="AT72">
            <v>0</v>
          </cell>
          <cell r="AX72">
            <v>102246527000</v>
          </cell>
          <cell r="AZ72">
            <v>0</v>
          </cell>
          <cell r="BA72">
            <v>36787408245</v>
          </cell>
          <cell r="BC72">
            <v>31623773156</v>
          </cell>
          <cell r="BE72">
            <v>68411181401</v>
          </cell>
        </row>
        <row r="73">
          <cell r="C73" t="str">
            <v>FONDO PARA LA PREVENCION Y ATENCION DE EMERGENCIAS - FOPAE-DPAE..</v>
          </cell>
          <cell r="D73">
            <v>10413986000</v>
          </cell>
          <cell r="I73">
            <v>4588767908</v>
          </cell>
          <cell r="K73">
            <v>372184983</v>
          </cell>
          <cell r="M73">
            <v>4960952891</v>
          </cell>
          <cell r="O73">
            <v>0</v>
          </cell>
          <cell r="T73">
            <v>0</v>
          </cell>
          <cell r="V73">
            <v>0</v>
          </cell>
          <cell r="X73">
            <v>0</v>
          </cell>
          <cell r="AB73">
            <v>18561716000</v>
          </cell>
          <cell r="AE73">
            <v>4964787619</v>
          </cell>
          <cell r="AG73">
            <v>3588493595</v>
          </cell>
          <cell r="AI73">
            <v>8553281214</v>
          </cell>
          <cell r="AM73">
            <v>0</v>
          </cell>
          <cell r="AP73">
            <v>0</v>
          </cell>
          <cell r="AR73">
            <v>0</v>
          </cell>
          <cell r="AT73">
            <v>0</v>
          </cell>
          <cell r="AX73">
            <v>28975702000</v>
          </cell>
          <cell r="AZ73">
            <v>0</v>
          </cell>
          <cell r="BA73">
            <v>9553555527</v>
          </cell>
          <cell r="BC73">
            <v>3960678578</v>
          </cell>
          <cell r="BE73">
            <v>13514234105</v>
          </cell>
        </row>
        <row r="74">
          <cell r="C74" t="str">
            <v>JARDIN BOTANICO DE BOGOTA JOSE CELESTINO MUTIS..</v>
          </cell>
          <cell r="D74">
            <v>6046958000</v>
          </cell>
          <cell r="I74">
            <v>3506167078</v>
          </cell>
          <cell r="K74">
            <v>553970844</v>
          </cell>
          <cell r="M74">
            <v>4060137922</v>
          </cell>
          <cell r="O74">
            <v>0</v>
          </cell>
          <cell r="T74">
            <v>0</v>
          </cell>
          <cell r="V74">
            <v>0</v>
          </cell>
          <cell r="X74">
            <v>0</v>
          </cell>
          <cell r="AB74">
            <v>50775629826</v>
          </cell>
          <cell r="AE74">
            <v>11827023916</v>
          </cell>
          <cell r="AG74">
            <v>14733780703</v>
          </cell>
          <cell r="AI74">
            <v>26560804619</v>
          </cell>
          <cell r="AM74">
            <v>0</v>
          </cell>
          <cell r="AP74">
            <v>0</v>
          </cell>
          <cell r="AR74">
            <v>0</v>
          </cell>
          <cell r="AT74">
            <v>0</v>
          </cell>
          <cell r="AX74">
            <v>56822587826</v>
          </cell>
          <cell r="AZ74">
            <v>0</v>
          </cell>
          <cell r="BA74">
            <v>15333190994</v>
          </cell>
          <cell r="BC74">
            <v>15287751547</v>
          </cell>
          <cell r="BE74">
            <v>30620942541</v>
          </cell>
        </row>
        <row r="75">
          <cell r="C75" t="str">
            <v>SECRETARIA DISTRITAL DEL HABITAT.</v>
          </cell>
          <cell r="D75">
            <v>13908918000</v>
          </cell>
          <cell r="I75">
            <v>8301270488</v>
          </cell>
          <cell r="K75">
            <v>1775460088</v>
          </cell>
          <cell r="M75">
            <v>10076730576</v>
          </cell>
          <cell r="O75">
            <v>0</v>
          </cell>
          <cell r="T75">
            <v>0</v>
          </cell>
          <cell r="V75">
            <v>0</v>
          </cell>
          <cell r="X75">
            <v>0</v>
          </cell>
          <cell r="AB75">
            <v>186716692000</v>
          </cell>
          <cell r="AE75">
            <v>43119591816</v>
          </cell>
          <cell r="AG75">
            <v>32369494863</v>
          </cell>
          <cell r="AI75">
            <v>75489086679</v>
          </cell>
          <cell r="AM75">
            <v>0</v>
          </cell>
          <cell r="AP75">
            <v>0</v>
          </cell>
          <cell r="AR75">
            <v>0</v>
          </cell>
          <cell r="AT75">
            <v>0</v>
          </cell>
          <cell r="AX75">
            <v>200625610000</v>
          </cell>
          <cell r="AZ75">
            <v>0</v>
          </cell>
          <cell r="BA75">
            <v>51420862304</v>
          </cell>
          <cell r="BC75">
            <v>34144954951</v>
          </cell>
          <cell r="BE75">
            <v>85565817255</v>
          </cell>
        </row>
        <row r="76">
          <cell r="C76" t="str">
            <v>METROVIVIENDA..</v>
          </cell>
          <cell r="I76">
            <v>4924585096</v>
          </cell>
          <cell r="K76">
            <v>1244438191</v>
          </cell>
          <cell r="M76">
            <v>6169023287</v>
          </cell>
          <cell r="O76">
            <v>0</v>
          </cell>
          <cell r="T76">
            <v>0</v>
          </cell>
          <cell r="V76">
            <v>0</v>
          </cell>
          <cell r="X76">
            <v>0</v>
          </cell>
          <cell r="AB76">
            <v>105568212880</v>
          </cell>
          <cell r="AE76">
            <v>45044642462</v>
          </cell>
          <cell r="AG76">
            <v>7993828804</v>
          </cell>
          <cell r="AI76">
            <v>53038471266</v>
          </cell>
          <cell r="AM76">
            <v>0</v>
          </cell>
          <cell r="AP76">
            <v>0</v>
          </cell>
          <cell r="AR76">
            <v>0</v>
          </cell>
          <cell r="AT76">
            <v>0</v>
          </cell>
          <cell r="AX76">
            <v>116394138151</v>
          </cell>
          <cell r="AZ76">
            <v>0</v>
          </cell>
          <cell r="BA76">
            <v>49969227558</v>
          </cell>
          <cell r="BC76">
            <v>9238266995</v>
          </cell>
          <cell r="BE76">
            <v>59207494553</v>
          </cell>
        </row>
        <row r="77">
          <cell r="C77" t="str">
            <v>EMPRESA DE RENOVACION URBANA - ERU..</v>
          </cell>
          <cell r="D77">
            <v>11273502438</v>
          </cell>
          <cell r="I77">
            <v>5670411150</v>
          </cell>
          <cell r="K77">
            <v>1371815464.4899998</v>
          </cell>
          <cell r="M77">
            <v>7042226614.4899998</v>
          </cell>
          <cell r="O77">
            <v>0</v>
          </cell>
          <cell r="T77">
            <v>0</v>
          </cell>
          <cell r="V77">
            <v>0</v>
          </cell>
          <cell r="X77">
            <v>0</v>
          </cell>
          <cell r="AB77">
            <v>226180162728</v>
          </cell>
          <cell r="AE77">
            <v>50279189354.07</v>
          </cell>
          <cell r="AG77">
            <v>15347425442</v>
          </cell>
          <cell r="AI77">
            <v>65626614796.07</v>
          </cell>
          <cell r="AM77">
            <v>0</v>
          </cell>
          <cell r="AP77">
            <v>0</v>
          </cell>
          <cell r="AR77">
            <v>0</v>
          </cell>
          <cell r="AT77">
            <v>0</v>
          </cell>
          <cell r="AX77">
            <v>237453665166</v>
          </cell>
          <cell r="AZ77">
            <v>0</v>
          </cell>
          <cell r="BA77">
            <v>55949600504.07</v>
          </cell>
          <cell r="BC77">
            <v>16719240906.489998</v>
          </cell>
          <cell r="BE77">
            <v>72668841410.559998</v>
          </cell>
        </row>
        <row r="78">
          <cell r="C78" t="str">
            <v>AGUAS DE BOGOTA S.A. E.S.P..</v>
          </cell>
          <cell r="I78">
            <v>11189179764.6</v>
          </cell>
          <cell r="K78">
            <v>1363664286.4099998</v>
          </cell>
          <cell r="M78">
            <v>12552844051.01</v>
          </cell>
          <cell r="T78">
            <v>94481631064.330002</v>
          </cell>
          <cell r="V78">
            <v>43025734397.919998</v>
          </cell>
          <cell r="X78">
            <v>137507365462.25</v>
          </cell>
          <cell r="AB78">
            <v>0</v>
          </cell>
          <cell r="AE78">
            <v>0</v>
          </cell>
          <cell r="AG78">
            <v>0</v>
          </cell>
          <cell r="AI78">
            <v>0</v>
          </cell>
          <cell r="AM78">
            <v>0</v>
          </cell>
          <cell r="AP78">
            <v>0</v>
          </cell>
          <cell r="AR78">
            <v>0</v>
          </cell>
          <cell r="AT78">
            <v>0</v>
          </cell>
          <cell r="AX78">
            <v>162348718086</v>
          </cell>
          <cell r="AZ78">
            <v>0</v>
          </cell>
          <cell r="BA78">
            <v>105670810828.92999</v>
          </cell>
          <cell r="BC78">
            <v>44389398684.330017</v>
          </cell>
          <cell r="BE78">
            <v>150060209513.26001</v>
          </cell>
        </row>
        <row r="79">
          <cell r="C79" t="str">
            <v>EMPRESA DE ACUEDUCTO Y ALCANTARILLADO DE BOGOTA -EAAB ESP-.</v>
          </cell>
          <cell r="I79">
            <v>591309643676</v>
          </cell>
          <cell r="K79">
            <v>113070742688</v>
          </cell>
          <cell r="M79">
            <v>704380386364</v>
          </cell>
          <cell r="T79">
            <v>239344969988</v>
          </cell>
          <cell r="V79">
            <v>93666255065</v>
          </cell>
          <cell r="X79">
            <v>333011225053</v>
          </cell>
          <cell r="AB79">
            <v>1034253492828</v>
          </cell>
          <cell r="AE79">
            <v>319349583085</v>
          </cell>
          <cell r="AG79">
            <v>344321010969</v>
          </cell>
          <cell r="AI79">
            <v>663670594054</v>
          </cell>
          <cell r="AM79">
            <v>57638674489</v>
          </cell>
          <cell r="AP79">
            <v>42560813617</v>
          </cell>
          <cell r="AR79">
            <v>8884963176</v>
          </cell>
          <cell r="AT79">
            <v>51445776793</v>
          </cell>
          <cell r="AX79">
            <v>2549989257961</v>
          </cell>
          <cell r="AZ79">
            <v>0</v>
          </cell>
          <cell r="BA79">
            <v>1192565010366</v>
          </cell>
          <cell r="BC79">
            <v>559942971898</v>
          </cell>
          <cell r="BE79">
            <v>1752507982264</v>
          </cell>
        </row>
        <row r="80">
          <cell r="C80" t="str">
            <v>CAJA DE VIVIENDA POPULAR.</v>
          </cell>
          <cell r="D80">
            <v>9404972000</v>
          </cell>
          <cell r="I80">
            <v>6368621620</v>
          </cell>
          <cell r="K80">
            <v>1128323779</v>
          </cell>
          <cell r="M80">
            <v>7496945399</v>
          </cell>
          <cell r="O80">
            <v>0</v>
          </cell>
          <cell r="T80">
            <v>0</v>
          </cell>
          <cell r="V80">
            <v>0</v>
          </cell>
          <cell r="X80">
            <v>0</v>
          </cell>
          <cell r="AB80">
            <v>115656495394</v>
          </cell>
          <cell r="AE80">
            <v>34680020137</v>
          </cell>
          <cell r="AG80">
            <v>20906988863</v>
          </cell>
          <cell r="AI80">
            <v>55587009000</v>
          </cell>
          <cell r="AM80">
            <v>0</v>
          </cell>
          <cell r="AP80">
            <v>0</v>
          </cell>
          <cell r="AR80">
            <v>0</v>
          </cell>
          <cell r="AT80">
            <v>0</v>
          </cell>
          <cell r="AX80">
            <v>125061467394</v>
          </cell>
          <cell r="AZ80">
            <v>0</v>
          </cell>
          <cell r="BA80">
            <v>41048641757</v>
          </cell>
          <cell r="BC80">
            <v>22035312642</v>
          </cell>
          <cell r="BE80">
            <v>63083954399</v>
          </cell>
        </row>
        <row r="81">
          <cell r="C81" t="str">
            <v>UNIDAD ADMINISTRATIVA ESPECIAL DE SERVICIOS PUBLICOS - UAESP.</v>
          </cell>
          <cell r="D81">
            <v>198020233000</v>
          </cell>
          <cell r="I81">
            <v>64674295343</v>
          </cell>
          <cell r="K81">
            <v>11650451343</v>
          </cell>
          <cell r="M81">
            <v>76324746686</v>
          </cell>
          <cell r="O81">
            <v>0</v>
          </cell>
          <cell r="T81">
            <v>0</v>
          </cell>
          <cell r="V81">
            <v>0</v>
          </cell>
          <cell r="X81">
            <v>0</v>
          </cell>
          <cell r="AB81">
            <v>199687660000</v>
          </cell>
          <cell r="AE81">
            <v>133054096334</v>
          </cell>
          <cell r="AG81">
            <v>17418472995</v>
          </cell>
          <cell r="AI81">
            <v>150472569329</v>
          </cell>
          <cell r="AM81">
            <v>0</v>
          </cell>
          <cell r="AP81">
            <v>0</v>
          </cell>
          <cell r="AR81">
            <v>0</v>
          </cell>
          <cell r="AT81">
            <v>0</v>
          </cell>
          <cell r="AX81">
            <v>397707893000</v>
          </cell>
          <cell r="AZ81">
            <v>0</v>
          </cell>
          <cell r="BA81">
            <v>197728391677</v>
          </cell>
          <cell r="BC81">
            <v>29068924338</v>
          </cell>
          <cell r="BE81">
            <v>226797316015</v>
          </cell>
        </row>
        <row r="82">
          <cell r="C82" t="str">
            <v>SECRETARÍA DISTRITAL DE LA MUJER.</v>
          </cell>
          <cell r="D82">
            <v>11397644000</v>
          </cell>
          <cell r="I82">
            <v>6775407611</v>
          </cell>
          <cell r="K82">
            <v>1014593535</v>
          </cell>
          <cell r="M82">
            <v>7790001146</v>
          </cell>
          <cell r="O82">
            <v>0</v>
          </cell>
          <cell r="T82">
            <v>0</v>
          </cell>
          <cell r="V82">
            <v>0</v>
          </cell>
          <cell r="X82">
            <v>0</v>
          </cell>
          <cell r="AB82">
            <v>25769200000</v>
          </cell>
          <cell r="AE82">
            <v>9974463713</v>
          </cell>
          <cell r="AG82">
            <v>12053794619</v>
          </cell>
          <cell r="AI82">
            <v>22028258332</v>
          </cell>
          <cell r="AM82">
            <v>0</v>
          </cell>
          <cell r="AP82">
            <v>0</v>
          </cell>
          <cell r="AR82">
            <v>0</v>
          </cell>
          <cell r="AT82">
            <v>0</v>
          </cell>
          <cell r="AX82">
            <v>37166844000</v>
          </cell>
          <cell r="AZ82">
            <v>0</v>
          </cell>
          <cell r="BA82">
            <v>16749871324</v>
          </cell>
          <cell r="BC82">
            <v>13068388154</v>
          </cell>
          <cell r="BE82">
            <v>29818259478</v>
          </cell>
        </row>
        <row r="83">
          <cell r="C83" t="str">
            <v>CONCEJO DE BOGOTA, D.C..</v>
          </cell>
          <cell r="D83">
            <v>55158327000</v>
          </cell>
          <cell r="I83">
            <v>37069282166</v>
          </cell>
          <cell r="K83">
            <v>0</v>
          </cell>
          <cell r="M83">
            <v>37069282166</v>
          </cell>
          <cell r="O83">
            <v>0</v>
          </cell>
          <cell r="T83">
            <v>0</v>
          </cell>
          <cell r="V83">
            <v>0</v>
          </cell>
          <cell r="X83">
            <v>0</v>
          </cell>
          <cell r="AB83">
            <v>0</v>
          </cell>
          <cell r="AE83">
            <v>0</v>
          </cell>
          <cell r="AG83">
            <v>0</v>
          </cell>
          <cell r="AI83">
            <v>0</v>
          </cell>
          <cell r="AM83">
            <v>0</v>
          </cell>
          <cell r="AP83">
            <v>0</v>
          </cell>
          <cell r="AR83">
            <v>0</v>
          </cell>
          <cell r="AT83">
            <v>0</v>
          </cell>
          <cell r="AX83">
            <v>55158327000</v>
          </cell>
          <cell r="AZ83">
            <v>0</v>
          </cell>
          <cell r="BA83">
            <v>37069282166</v>
          </cell>
          <cell r="BC83">
            <v>0</v>
          </cell>
          <cell r="BE83">
            <v>37069282166</v>
          </cell>
        </row>
        <row r="84">
          <cell r="C84" t="str">
            <v>PERSONERÍA DE BOGOTÁ.</v>
          </cell>
          <cell r="D84">
            <v>103185371000</v>
          </cell>
          <cell r="I84">
            <v>65285174165</v>
          </cell>
          <cell r="K84">
            <v>7911477485</v>
          </cell>
          <cell r="M84">
            <v>73196651650</v>
          </cell>
          <cell r="O84">
            <v>0</v>
          </cell>
          <cell r="T84">
            <v>0</v>
          </cell>
          <cell r="V84">
            <v>0</v>
          </cell>
          <cell r="X84">
            <v>0</v>
          </cell>
          <cell r="AB84">
            <v>7000000000</v>
          </cell>
          <cell r="AE84">
            <v>2700647424</v>
          </cell>
          <cell r="AG84">
            <v>2284842803</v>
          </cell>
          <cell r="AI84">
            <v>4985490227</v>
          </cell>
          <cell r="AM84">
            <v>0</v>
          </cell>
          <cell r="AP84">
            <v>0</v>
          </cell>
          <cell r="AR84">
            <v>0</v>
          </cell>
          <cell r="AT84">
            <v>0</v>
          </cell>
          <cell r="AX84">
            <v>110185371000</v>
          </cell>
          <cell r="AZ84">
            <v>0</v>
          </cell>
          <cell r="BA84">
            <v>67985821589</v>
          </cell>
          <cell r="BC84">
            <v>10196320288</v>
          </cell>
          <cell r="BE84">
            <v>78182141877</v>
          </cell>
        </row>
        <row r="85">
          <cell r="C85" t="str">
            <v>VEEDURÍA DISTRITAL.</v>
          </cell>
          <cell r="D85">
            <v>16377989000</v>
          </cell>
          <cell r="I85">
            <v>9989622962</v>
          </cell>
          <cell r="K85">
            <v>2944347343</v>
          </cell>
          <cell r="M85">
            <v>12933970305</v>
          </cell>
          <cell r="O85">
            <v>0</v>
          </cell>
          <cell r="T85">
            <v>0</v>
          </cell>
          <cell r="V85">
            <v>0</v>
          </cell>
          <cell r="X85">
            <v>0</v>
          </cell>
          <cell r="AB85">
            <v>1187719000</v>
          </cell>
          <cell r="AE85">
            <v>683480747</v>
          </cell>
          <cell r="AG85">
            <v>418297135</v>
          </cell>
          <cell r="AI85">
            <v>1101777882</v>
          </cell>
          <cell r="AM85">
            <v>0</v>
          </cell>
          <cell r="AP85">
            <v>0</v>
          </cell>
          <cell r="AR85">
            <v>0</v>
          </cell>
          <cell r="AT85">
            <v>0</v>
          </cell>
          <cell r="AX85">
            <v>17565708000</v>
          </cell>
          <cell r="AZ85">
            <v>0</v>
          </cell>
          <cell r="BA85">
            <v>10673103709</v>
          </cell>
          <cell r="BC85">
            <v>3362644478</v>
          </cell>
          <cell r="BE85">
            <v>14035748187</v>
          </cell>
        </row>
        <row r="86">
          <cell r="C86" t="str">
            <v>CONTRALORIA DE BOGOTA.</v>
          </cell>
          <cell r="O86">
            <v>0</v>
          </cell>
          <cell r="T86">
            <v>0</v>
          </cell>
          <cell r="V86">
            <v>0</v>
          </cell>
          <cell r="X86">
            <v>0</v>
          </cell>
          <cell r="AB86">
            <v>6126000000</v>
          </cell>
          <cell r="AE86">
            <v>735185339</v>
          </cell>
          <cell r="AG86">
            <v>3524017261</v>
          </cell>
          <cell r="AI86">
            <v>4259202600</v>
          </cell>
          <cell r="AM86">
            <v>0</v>
          </cell>
          <cell r="AP86">
            <v>0</v>
          </cell>
          <cell r="AR86">
            <v>0</v>
          </cell>
          <cell r="AT86">
            <v>0</v>
          </cell>
          <cell r="AZ86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  <sheetName val="conc"/>
      <sheetName val="pers"/>
      <sheetName val="gral"/>
      <sheetName val="veed"/>
      <sheetName val="gobi"/>
      <sheetName val="shda"/>
      <sheetName val="corp"/>
      <sheetName val="ppto"/>
      <sheetName val="cred"/>
      <sheetName val="fcon"/>
      <sheetName val="educ"/>
      <sheetName val="mova"/>
      <sheetName val="movs"/>
      <sheetName val="salu"/>
      <sheetName val="dllo"/>
      <sheetName val="habi"/>
      <sheetName val="cult"/>
      <sheetName val="plan"/>
      <sheetName val="inte"/>
      <sheetName val="dasc"/>
      <sheetName val="ambi"/>
      <sheetName val="dade"/>
      <sheetName val="bomb"/>
      <sheetName val="gastos1"/>
      <sheetName val="hda1"/>
      <sheetName val="ppto1"/>
      <sheetName val="cred1"/>
      <sheetName val="agregado"/>
    </sheetNames>
    <sheetDataSet>
      <sheetData sheetId="0"/>
      <sheetData sheetId="1">
        <row r="116">
          <cell r="N116">
            <v>0</v>
          </cell>
        </row>
      </sheetData>
      <sheetData sheetId="2">
        <row r="320">
          <cell r="H320">
            <v>0</v>
          </cell>
        </row>
      </sheetData>
      <sheetData sheetId="3">
        <row r="320">
          <cell r="H320">
            <v>0</v>
          </cell>
        </row>
      </sheetData>
      <sheetData sheetId="4">
        <row r="320">
          <cell r="H320">
            <v>0</v>
          </cell>
        </row>
      </sheetData>
      <sheetData sheetId="5">
        <row r="320">
          <cell r="H320">
            <v>0</v>
          </cell>
        </row>
      </sheetData>
      <sheetData sheetId="6">
        <row r="320">
          <cell r="H320">
            <v>0</v>
          </cell>
        </row>
      </sheetData>
      <sheetData sheetId="7"/>
      <sheetData sheetId="8">
        <row r="320">
          <cell r="H320">
            <v>0</v>
          </cell>
        </row>
      </sheetData>
      <sheetData sheetId="9">
        <row r="320">
          <cell r="H320">
            <v>0</v>
          </cell>
        </row>
      </sheetData>
      <sheetData sheetId="10">
        <row r="320">
          <cell r="H320">
            <v>0</v>
          </cell>
        </row>
      </sheetData>
      <sheetData sheetId="11">
        <row r="320">
          <cell r="H320">
            <v>0</v>
          </cell>
        </row>
      </sheetData>
      <sheetData sheetId="12">
        <row r="320">
          <cell r="H320">
            <v>0</v>
          </cell>
        </row>
      </sheetData>
      <sheetData sheetId="13">
        <row r="320">
          <cell r="H320">
            <v>0</v>
          </cell>
        </row>
      </sheetData>
      <sheetData sheetId="14">
        <row r="320">
          <cell r="H320">
            <v>0</v>
          </cell>
        </row>
      </sheetData>
      <sheetData sheetId="15">
        <row r="320">
          <cell r="H320">
            <v>0</v>
          </cell>
        </row>
      </sheetData>
      <sheetData sheetId="16">
        <row r="320">
          <cell r="H320">
            <v>0</v>
          </cell>
        </row>
      </sheetData>
      <sheetData sheetId="17">
        <row r="320">
          <cell r="H320">
            <v>0</v>
          </cell>
        </row>
      </sheetData>
      <sheetData sheetId="18">
        <row r="320">
          <cell r="H320">
            <v>0</v>
          </cell>
        </row>
      </sheetData>
      <sheetData sheetId="19">
        <row r="320">
          <cell r="H320">
            <v>0</v>
          </cell>
        </row>
      </sheetData>
      <sheetData sheetId="20">
        <row r="320">
          <cell r="H320">
            <v>0</v>
          </cell>
        </row>
      </sheetData>
      <sheetData sheetId="21">
        <row r="320">
          <cell r="H320">
            <v>0</v>
          </cell>
        </row>
      </sheetData>
      <sheetData sheetId="22">
        <row r="320">
          <cell r="H320">
            <v>0</v>
          </cell>
        </row>
      </sheetData>
      <sheetData sheetId="23">
        <row r="320">
          <cell r="H320">
            <v>0</v>
          </cell>
        </row>
      </sheetData>
      <sheetData sheetId="24">
        <row r="320">
          <cell r="H320">
            <v>0</v>
          </cell>
        </row>
      </sheetData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e"/>
      <sheetName val="ffd"/>
      <sheetName val="fop"/>
      <sheetName val="idu"/>
      <sheetName val="fce"/>
      <sheetName val="cvp"/>
      <sheetName val="idr"/>
      <sheetName val="idt"/>
      <sheetName val="idp"/>
      <sheetName val="idi"/>
      <sheetName val="fga"/>
      <sheetName val="orq"/>
      <sheetName val="fvs"/>
      <sheetName val="jar"/>
      <sheetName val="art"/>
      <sheetName val="ide"/>
      <sheetName val="com"/>
      <sheetName val="cat"/>
      <sheetName val="via"/>
      <sheetName val="ues"/>
      <sheetName val="consol"/>
      <sheetName val="res"/>
    </sheetNames>
    <sheetDataSet>
      <sheetData sheetId="0">
        <row r="432">
          <cell r="D432">
            <v>52244441</v>
          </cell>
        </row>
        <row r="434">
          <cell r="F434">
            <v>19671460.454</v>
          </cell>
          <cell r="J434">
            <v>11636415.361000001</v>
          </cell>
          <cell r="N434">
            <v>19668185.522</v>
          </cell>
        </row>
        <row r="885">
          <cell r="F885">
            <v>21421593.987</v>
          </cell>
          <cell r="J885">
            <v>2015571.9170000001</v>
          </cell>
          <cell r="N885">
            <v>5106003.6100000003</v>
          </cell>
        </row>
        <row r="1787">
          <cell r="F1787">
            <v>2094180</v>
          </cell>
          <cell r="J1787">
            <v>730049.49100000004</v>
          </cell>
          <cell r="N1787">
            <v>754635.40099999995</v>
          </cell>
        </row>
        <row r="1801">
          <cell r="F1801">
            <v>9057205.7229999993</v>
          </cell>
          <cell r="J1801">
            <v>6368571.5479999995</v>
          </cell>
          <cell r="N1801">
            <v>9050801.0329999998</v>
          </cell>
        </row>
      </sheetData>
      <sheetData sheetId="1">
        <row r="432">
          <cell r="D432">
            <v>1658299498.0009999</v>
          </cell>
        </row>
        <row r="434">
          <cell r="F434">
            <v>529630290.42100012</v>
          </cell>
          <cell r="J434">
            <v>472182768.56099999</v>
          </cell>
          <cell r="N434">
            <v>529630290.46600002</v>
          </cell>
        </row>
        <row r="885">
          <cell r="F885">
            <v>951236047.6049999</v>
          </cell>
          <cell r="J885">
            <v>157200999.116</v>
          </cell>
          <cell r="N885">
            <v>293643281.81300008</v>
          </cell>
        </row>
        <row r="1628">
          <cell r="F1628">
            <v>3468596</v>
          </cell>
          <cell r="J1628">
            <v>1339086.9170000001</v>
          </cell>
          <cell r="N1628">
            <v>1567637.2879999999</v>
          </cell>
        </row>
        <row r="1787">
          <cell r="F1787">
            <v>17657925</v>
          </cell>
          <cell r="J1787">
            <v>3089485.165</v>
          </cell>
          <cell r="N1787">
            <v>3162593.9509999999</v>
          </cell>
        </row>
        <row r="1801">
          <cell r="F1801">
            <v>156306636.75200003</v>
          </cell>
          <cell r="J1801">
            <v>105492321.59599999</v>
          </cell>
          <cell r="N1801">
            <v>155432927.40000001</v>
          </cell>
        </row>
      </sheetData>
      <sheetData sheetId="2">
        <row r="432">
          <cell r="D432">
            <v>37793563</v>
          </cell>
        </row>
        <row r="434">
          <cell r="F434">
            <v>11903829.961999997</v>
          </cell>
          <cell r="J434">
            <v>10686012.692000002</v>
          </cell>
          <cell r="N434">
            <v>11878681.960999999</v>
          </cell>
        </row>
        <row r="885">
          <cell r="F885">
            <v>20133420.038000003</v>
          </cell>
          <cell r="J885">
            <v>1544684.8609999998</v>
          </cell>
          <cell r="N885">
            <v>6467527.7960000001</v>
          </cell>
        </row>
        <row r="1787">
          <cell r="F1787">
            <v>4750</v>
          </cell>
          <cell r="J1787">
            <v>4750</v>
          </cell>
          <cell r="N1787">
            <v>4750</v>
          </cell>
        </row>
        <row r="1801">
          <cell r="F1801">
            <v>5751563</v>
          </cell>
          <cell r="J1801">
            <v>4852479.8260000004</v>
          </cell>
          <cell r="N1801">
            <v>5568043.7179999994</v>
          </cell>
        </row>
      </sheetData>
      <sheetData sheetId="3">
        <row r="432">
          <cell r="D432">
            <v>1397616034</v>
          </cell>
        </row>
        <row r="434">
          <cell r="F434">
            <v>287341790.31599998</v>
          </cell>
          <cell r="J434">
            <v>136746542.53</v>
          </cell>
          <cell r="N434">
            <v>287211268.01800001</v>
          </cell>
        </row>
        <row r="885">
          <cell r="F885">
            <v>719185112.53699994</v>
          </cell>
          <cell r="J885">
            <v>2678532.6979999999</v>
          </cell>
          <cell r="N885">
            <v>21308873.952999998</v>
          </cell>
        </row>
        <row r="1787">
          <cell r="F1787">
            <v>146143904</v>
          </cell>
          <cell r="J1787">
            <v>37894543.354000002</v>
          </cell>
          <cell r="N1787">
            <v>40292118.316</v>
          </cell>
        </row>
        <row r="1801">
          <cell r="F1801">
            <v>244945226.98299998</v>
          </cell>
          <cell r="J1801">
            <v>100766211.73</v>
          </cell>
          <cell r="N1801">
            <v>220240734.35500002</v>
          </cell>
        </row>
      </sheetData>
      <sheetData sheetId="4">
        <row r="432">
          <cell r="D432">
            <v>5711670</v>
          </cell>
        </row>
        <row r="434">
          <cell r="F434">
            <v>756146.07699999958</v>
          </cell>
          <cell r="J434">
            <v>229404.28599999999</v>
          </cell>
          <cell r="N434">
            <v>756146.07700000005</v>
          </cell>
        </row>
        <row r="885">
          <cell r="F885">
            <v>4242563.0329999998</v>
          </cell>
          <cell r="J885">
            <v>0</v>
          </cell>
          <cell r="N885">
            <v>29468.400000000001</v>
          </cell>
        </row>
        <row r="1787">
          <cell r="F1787">
            <v>0</v>
          </cell>
        </row>
        <row r="1801">
          <cell r="F1801">
            <v>436518.62800000003</v>
          </cell>
          <cell r="J1801">
            <v>413063.67199999996</v>
          </cell>
          <cell r="N1801">
            <v>430300.21500000003</v>
          </cell>
        </row>
      </sheetData>
      <sheetData sheetId="5">
        <row r="432">
          <cell r="D432">
            <v>52091269.899999999</v>
          </cell>
        </row>
        <row r="434">
          <cell r="F434">
            <v>6096173.7199999914</v>
          </cell>
          <cell r="J434">
            <v>5109594.5249999994</v>
          </cell>
          <cell r="N434">
            <v>6081323.7190000005</v>
          </cell>
        </row>
        <row r="885">
          <cell r="F885">
            <v>38370390.369999997</v>
          </cell>
          <cell r="J885">
            <v>1912261.1710000001</v>
          </cell>
          <cell r="N885">
            <v>5595895.8220000006</v>
          </cell>
        </row>
        <row r="1787">
          <cell r="F1787">
            <v>1439586</v>
          </cell>
          <cell r="J1787">
            <v>263663.69300000003</v>
          </cell>
          <cell r="N1787">
            <v>315814.00099999999</v>
          </cell>
        </row>
        <row r="1801">
          <cell r="F1801">
            <v>6179144.8780000014</v>
          </cell>
          <cell r="J1801">
            <v>3407443.2319999998</v>
          </cell>
          <cell r="N1801">
            <v>6132349.5600000005</v>
          </cell>
        </row>
      </sheetData>
      <sheetData sheetId="6">
        <row r="432">
          <cell r="D432">
            <v>144659577</v>
          </cell>
        </row>
        <row r="434">
          <cell r="F434">
            <v>39710826.059000015</v>
          </cell>
          <cell r="J434">
            <v>25443754.170000002</v>
          </cell>
          <cell r="N434">
            <v>39567878.160999998</v>
          </cell>
        </row>
        <row r="885">
          <cell r="F885">
            <v>79089324.863999993</v>
          </cell>
          <cell r="J885">
            <v>4465309.1770000001</v>
          </cell>
          <cell r="N885">
            <v>20377560.788000003</v>
          </cell>
        </row>
        <row r="1787">
          <cell r="F1787">
            <v>6593130</v>
          </cell>
          <cell r="J1787">
            <v>1030649.531</v>
          </cell>
          <cell r="N1787">
            <v>1030649.532</v>
          </cell>
        </row>
        <row r="1801">
          <cell r="F1801">
            <v>19266294.026999999</v>
          </cell>
          <cell r="J1801">
            <v>14928494.808</v>
          </cell>
          <cell r="N1801">
            <v>19168260.397</v>
          </cell>
        </row>
      </sheetData>
      <sheetData sheetId="7">
        <row r="432">
          <cell r="D432">
            <v>12368497</v>
          </cell>
        </row>
        <row r="434">
          <cell r="F434">
            <v>3795209.5199999996</v>
          </cell>
          <cell r="J434">
            <v>2432189.1720000003</v>
          </cell>
          <cell r="N434">
            <v>3782562.8530000001</v>
          </cell>
        </row>
        <row r="885">
          <cell r="F885">
            <v>6208978.6600000001</v>
          </cell>
          <cell r="J885">
            <v>122964.476</v>
          </cell>
          <cell r="N885">
            <v>2745892.3590000002</v>
          </cell>
        </row>
        <row r="1787">
          <cell r="F1787">
            <v>0</v>
          </cell>
        </row>
        <row r="1801">
          <cell r="F1801">
            <v>2119121.523</v>
          </cell>
          <cell r="J1801">
            <v>1641189.0969999998</v>
          </cell>
          <cell r="N1801">
            <v>2102034.2089999998</v>
          </cell>
        </row>
      </sheetData>
      <sheetData sheetId="8">
        <row r="432">
          <cell r="D432">
            <v>13701273</v>
          </cell>
        </row>
        <row r="434">
          <cell r="F434">
            <v>3484514.7110000011</v>
          </cell>
          <cell r="J434">
            <v>1874349.547</v>
          </cell>
          <cell r="N434">
            <v>3484514.7110000001</v>
          </cell>
        </row>
        <row r="885">
          <cell r="F885">
            <v>7436485.2889999989</v>
          </cell>
          <cell r="J885">
            <v>711992.35899999994</v>
          </cell>
          <cell r="N885">
            <v>2542591.9550000001</v>
          </cell>
        </row>
        <row r="1787">
          <cell r="F1787">
            <v>216442</v>
          </cell>
        </row>
        <row r="1801">
          <cell r="F1801">
            <v>1975390.1370000001</v>
          </cell>
          <cell r="J1801">
            <v>1570785.9110000001</v>
          </cell>
          <cell r="N1801">
            <v>1975390.1370000001</v>
          </cell>
        </row>
      </sheetData>
      <sheetData sheetId="9">
        <row r="432">
          <cell r="D432">
            <v>106106042</v>
          </cell>
        </row>
        <row r="434">
          <cell r="F434">
            <v>25914878.193000004</v>
          </cell>
          <cell r="J434">
            <v>18338055.338999998</v>
          </cell>
          <cell r="N434">
            <v>25893585.125</v>
          </cell>
        </row>
        <row r="885">
          <cell r="F885">
            <v>54738017.045999996</v>
          </cell>
          <cell r="J885">
            <v>2012643.6500000001</v>
          </cell>
          <cell r="N885">
            <v>9864786.6879999992</v>
          </cell>
        </row>
        <row r="1787">
          <cell r="F1787">
            <v>638741.25199999998</v>
          </cell>
          <cell r="J1787">
            <v>230184.45</v>
          </cell>
          <cell r="N1787">
            <v>638741.25199999998</v>
          </cell>
        </row>
        <row r="1801">
          <cell r="F1801">
            <v>24814405.320000004</v>
          </cell>
          <cell r="J1801">
            <v>15205385.326000001</v>
          </cell>
          <cell r="N1801">
            <v>24238236.298999999</v>
          </cell>
        </row>
      </sheetData>
      <sheetData sheetId="10">
        <row r="432">
          <cell r="D432">
            <v>3793000</v>
          </cell>
        </row>
        <row r="434">
          <cell r="F434">
            <v>1743784.696</v>
          </cell>
          <cell r="J434">
            <v>1274557.446</v>
          </cell>
          <cell r="N434">
            <v>1733779.996</v>
          </cell>
        </row>
        <row r="885">
          <cell r="F885">
            <v>1457215.304</v>
          </cell>
          <cell r="J885">
            <v>233160.61199999999</v>
          </cell>
          <cell r="N885">
            <v>577239.60399999993</v>
          </cell>
        </row>
        <row r="1787">
          <cell r="F1787">
            <v>70000</v>
          </cell>
          <cell r="J1787">
            <v>51550.341999999997</v>
          </cell>
          <cell r="N1787">
            <v>51550.341999999997</v>
          </cell>
        </row>
        <row r="1801">
          <cell r="F1801">
            <v>513578.44299999997</v>
          </cell>
          <cell r="J1801">
            <v>287364.56599999999</v>
          </cell>
          <cell r="N1801">
            <v>513574.16100000002</v>
          </cell>
        </row>
      </sheetData>
      <sheetData sheetId="11">
        <row r="432">
          <cell r="D432">
            <v>6480000</v>
          </cell>
        </row>
        <row r="434">
          <cell r="F434">
            <v>4665513.8130000001</v>
          </cell>
          <cell r="J434">
            <v>2904151.4849999999</v>
          </cell>
          <cell r="N434">
            <v>4662771.5869999994</v>
          </cell>
        </row>
        <row r="885">
          <cell r="F885">
            <v>1814486.1869999999</v>
          </cell>
          <cell r="J885">
            <v>165278.01999999999</v>
          </cell>
          <cell r="N885">
            <v>746411.47600000002</v>
          </cell>
        </row>
        <row r="1787">
          <cell r="F1787">
            <v>0</v>
          </cell>
        </row>
        <row r="1801">
          <cell r="F1801">
            <v>0</v>
          </cell>
          <cell r="J1801">
            <v>0</v>
          </cell>
          <cell r="N1801">
            <v>0</v>
          </cell>
        </row>
      </sheetData>
      <sheetData sheetId="12">
        <row r="432">
          <cell r="D432">
            <v>261874785</v>
          </cell>
        </row>
        <row r="434">
          <cell r="F434">
            <v>57333950.601999983</v>
          </cell>
          <cell r="J434">
            <v>25174514.277000006</v>
          </cell>
          <cell r="N434">
            <v>57249058.252000004</v>
          </cell>
        </row>
        <row r="885">
          <cell r="F885">
            <v>113724049.398</v>
          </cell>
          <cell r="J885">
            <v>6064567.7330000009</v>
          </cell>
          <cell r="N885">
            <v>39055301.305000007</v>
          </cell>
        </row>
        <row r="1787">
          <cell r="F1787">
            <v>20488452</v>
          </cell>
          <cell r="J1787">
            <v>5153482.9009999996</v>
          </cell>
          <cell r="N1787">
            <v>6619246.0710000005</v>
          </cell>
        </row>
        <row r="1801">
          <cell r="F1801">
            <v>59223209.737999998</v>
          </cell>
          <cell r="J1801">
            <v>38038004.238000005</v>
          </cell>
          <cell r="N1801">
            <v>58832983.684</v>
          </cell>
        </row>
      </sheetData>
      <sheetData sheetId="13">
        <row r="432">
          <cell r="D432">
            <v>22315264</v>
          </cell>
        </row>
        <row r="434">
          <cell r="F434">
            <v>6552174.7090000007</v>
          </cell>
          <cell r="J434">
            <v>4811789.7880000006</v>
          </cell>
          <cell r="N434">
            <v>6530890.7089999998</v>
          </cell>
        </row>
        <row r="885">
          <cell r="F885">
            <v>12447825.290999999</v>
          </cell>
          <cell r="J885">
            <v>23923.237000000001</v>
          </cell>
          <cell r="N885">
            <v>2246652.727</v>
          </cell>
        </row>
        <row r="1787">
          <cell r="F1787">
            <v>83022</v>
          </cell>
          <cell r="J1787">
            <v>41416.419000000002</v>
          </cell>
          <cell r="N1787">
            <v>41416.419000000002</v>
          </cell>
        </row>
        <row r="1801">
          <cell r="F1801">
            <v>2798784.247</v>
          </cell>
          <cell r="J1801">
            <v>1894057.1629999999</v>
          </cell>
          <cell r="N1801">
            <v>2786594.247</v>
          </cell>
        </row>
      </sheetData>
      <sheetData sheetId="14">
        <row r="432">
          <cell r="D432">
            <v>28649966.002999999</v>
          </cell>
        </row>
        <row r="434">
          <cell r="F434">
            <v>12765143.594000001</v>
          </cell>
          <cell r="J434">
            <v>9209361.8390000015</v>
          </cell>
          <cell r="N434">
            <v>12717903.836000001</v>
          </cell>
        </row>
        <row r="885">
          <cell r="F885">
            <v>15999156.458999999</v>
          </cell>
          <cell r="J885">
            <v>2652246.1159999999</v>
          </cell>
          <cell r="N885">
            <v>6459387.1189999999</v>
          </cell>
        </row>
        <row r="1787">
          <cell r="F1787">
            <v>0</v>
          </cell>
        </row>
        <row r="1801">
          <cell r="F1801">
            <v>510328.66500000004</v>
          </cell>
          <cell r="J1801">
            <v>500432.88800000004</v>
          </cell>
          <cell r="N1801">
            <v>505615.65199999994</v>
          </cell>
        </row>
      </sheetData>
      <sheetData sheetId="15">
        <row r="432">
          <cell r="D432">
            <v>5187296</v>
          </cell>
        </row>
        <row r="434">
          <cell r="F434">
            <v>1179378.3339999998</v>
          </cell>
          <cell r="J434">
            <v>673945.70200000005</v>
          </cell>
          <cell r="N434">
            <v>1179378.334</v>
          </cell>
        </row>
        <row r="885">
          <cell r="F885">
            <v>3727511.5020000003</v>
          </cell>
          <cell r="J885">
            <v>311098.08100000001</v>
          </cell>
          <cell r="N885">
            <v>1366089.3489999999</v>
          </cell>
        </row>
        <row r="1787">
          <cell r="F1787">
            <v>0</v>
          </cell>
        </row>
        <row r="1801">
          <cell r="F1801">
            <v>197254.91399999999</v>
          </cell>
          <cell r="J1801">
            <v>114854.914</v>
          </cell>
          <cell r="N1801">
            <v>197254.91399999999</v>
          </cell>
        </row>
      </sheetData>
      <sheetData sheetId="16">
        <row r="432">
          <cell r="D432">
            <v>20613000</v>
          </cell>
        </row>
        <row r="434">
          <cell r="F434">
            <v>9821121.2300000004</v>
          </cell>
          <cell r="J434">
            <v>6642040.2069999995</v>
          </cell>
          <cell r="N434">
            <v>9821121.2300000004</v>
          </cell>
        </row>
        <row r="885">
          <cell r="F885">
            <v>7325010.0360000003</v>
          </cell>
          <cell r="J885">
            <v>435979.04600000003</v>
          </cell>
          <cell r="N885">
            <v>3678767.355</v>
          </cell>
        </row>
        <row r="1787">
          <cell r="F1787">
            <v>210000</v>
          </cell>
          <cell r="J1787">
            <v>149228.217</v>
          </cell>
          <cell r="N1787">
            <v>209531.696</v>
          </cell>
        </row>
        <row r="1801">
          <cell r="F1801">
            <v>3256868.7340000002</v>
          </cell>
          <cell r="J1801">
            <v>2775173.4419999998</v>
          </cell>
          <cell r="N1801">
            <v>3213525.4299999997</v>
          </cell>
        </row>
      </sheetData>
      <sheetData sheetId="17">
        <row r="432">
          <cell r="D432">
            <v>23088211.009999998</v>
          </cell>
        </row>
        <row r="434">
          <cell r="F434">
            <v>6580974.5209999997</v>
          </cell>
          <cell r="J434">
            <v>3242005.8590000002</v>
          </cell>
          <cell r="N434">
            <v>6580974.5209999997</v>
          </cell>
        </row>
        <row r="885">
          <cell r="F885">
            <v>8919025.4789999984</v>
          </cell>
          <cell r="J885">
            <v>43566.591999999997</v>
          </cell>
          <cell r="N885">
            <v>3933973.7529999996</v>
          </cell>
        </row>
        <row r="1787">
          <cell r="F1787">
            <v>298911</v>
          </cell>
          <cell r="J1787">
            <v>18598.686000000002</v>
          </cell>
          <cell r="N1787">
            <v>18598.686000000002</v>
          </cell>
        </row>
        <row r="1801">
          <cell r="F1801">
            <v>4972684.4289999995</v>
          </cell>
          <cell r="J1801">
            <v>4084381.9839999997</v>
          </cell>
          <cell r="N1801">
            <v>4972684.4189999998</v>
          </cell>
        </row>
      </sheetData>
      <sheetData sheetId="18">
        <row r="432">
          <cell r="D432">
            <v>189839363</v>
          </cell>
        </row>
        <row r="434">
          <cell r="F434">
            <v>14805512.84799999</v>
          </cell>
          <cell r="J434">
            <v>4999792.8209999995</v>
          </cell>
          <cell r="N434">
            <v>14805441.434</v>
          </cell>
        </row>
        <row r="885">
          <cell r="F885">
            <v>127316461.92300001</v>
          </cell>
          <cell r="J885">
            <v>311719.32200000004</v>
          </cell>
          <cell r="N885">
            <v>2907667.5060000001</v>
          </cell>
        </row>
        <row r="1787">
          <cell r="F1787">
            <v>8705000</v>
          </cell>
          <cell r="J1787">
            <v>4241448.4749999996</v>
          </cell>
          <cell r="N1787">
            <v>4357037.0659999996</v>
          </cell>
        </row>
        <row r="1801">
          <cell r="F1801">
            <v>34935943.151000001</v>
          </cell>
          <cell r="J1801">
            <v>23617117.134000003</v>
          </cell>
          <cell r="N1801">
            <v>34877676.611000001</v>
          </cell>
        </row>
      </sheetData>
      <sheetData sheetId="19">
        <row r="432">
          <cell r="D432">
            <v>29611306</v>
          </cell>
        </row>
        <row r="434">
          <cell r="F434">
            <v>5482253.1140000001</v>
          </cell>
          <cell r="J434">
            <v>3824701.1629999997</v>
          </cell>
          <cell r="N434">
            <v>5482253.1140000001</v>
          </cell>
        </row>
        <row r="885">
          <cell r="F885">
            <v>16006898.164000001</v>
          </cell>
          <cell r="J885">
            <v>259172.90100000001</v>
          </cell>
          <cell r="N885">
            <v>1706296.6370000001</v>
          </cell>
        </row>
        <row r="1787">
          <cell r="F1787">
            <v>3272739</v>
          </cell>
          <cell r="J1787">
            <v>439216.33199999999</v>
          </cell>
          <cell r="N1787">
            <v>2024750.7930000001</v>
          </cell>
        </row>
        <row r="1801">
          <cell r="F1801">
            <v>4658381.5539999995</v>
          </cell>
          <cell r="J1801">
            <v>2385155.2970000003</v>
          </cell>
          <cell r="N1801">
            <v>4656812.2630000003</v>
          </cell>
        </row>
      </sheetData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"/>
      <sheetName val="con1"/>
      <sheetName val="uni"/>
      <sheetName val="icon"/>
      <sheetName val="iuni"/>
      <sheetName val="Hoja5"/>
      <sheetName val="Hoja6"/>
      <sheetName val="Hoja7"/>
    </sheetNames>
    <sheetDataSet>
      <sheetData sheetId="0">
        <row r="320">
          <cell r="H320">
            <v>0</v>
          </cell>
        </row>
      </sheetData>
      <sheetData sheetId="1"/>
      <sheetData sheetId="2"/>
      <sheetData sheetId="3">
        <row r="10">
          <cell r="D10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aud"/>
      <sheetName val="uni"/>
      <sheetName val="inguniv"/>
    </sheetNames>
    <sheetDataSet>
      <sheetData sheetId="0">
        <row r="432">
          <cell r="D432">
            <v>2635999.9810000001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1680000</v>
          </cell>
          <cell r="J885">
            <v>0</v>
          </cell>
          <cell r="N885">
            <v>0</v>
          </cell>
        </row>
        <row r="1787">
          <cell r="F1787">
            <v>0</v>
          </cell>
        </row>
        <row r="1801">
          <cell r="F1801">
            <v>610917.96200000006</v>
          </cell>
          <cell r="J1801">
            <v>578053.22399999993</v>
          </cell>
          <cell r="N1801">
            <v>610917.98100000003</v>
          </cell>
        </row>
      </sheetData>
      <sheetData sheetId="1"/>
      <sheetData sheetId="2">
        <row r="432">
          <cell r="D432">
            <v>65573582</v>
          </cell>
        </row>
        <row r="434">
          <cell r="F434">
            <v>2361387.8180000037</v>
          </cell>
          <cell r="J434">
            <v>1419668.0279999999</v>
          </cell>
          <cell r="N434">
            <v>2361248.7779999999</v>
          </cell>
        </row>
        <row r="885">
          <cell r="F885">
            <v>63210333.201999992</v>
          </cell>
          <cell r="J885">
            <v>108037.66500000001</v>
          </cell>
          <cell r="N885">
            <v>945687.48100000003</v>
          </cell>
        </row>
        <row r="1628">
          <cell r="F1628">
            <v>302130</v>
          </cell>
          <cell r="J1628">
            <v>198702.61</v>
          </cell>
          <cell r="N1628">
            <v>198702.61</v>
          </cell>
        </row>
        <row r="1787">
          <cell r="F1787">
            <v>0</v>
          </cell>
        </row>
        <row r="1801">
          <cell r="F1801">
            <v>0</v>
          </cell>
          <cell r="J1801">
            <v>0</v>
          </cell>
          <cell r="N1801">
            <v>0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ab"/>
      <sheetName val="agu"/>
      <sheetName val="lot"/>
      <sheetName val="can"/>
      <sheetName val="met"/>
      <sheetName val="tra"/>
      <sheetName val="eru"/>
      <sheetName val="ingresos"/>
      <sheetName val="Hoja2"/>
      <sheetName val="geaa"/>
      <sheetName val="gagu"/>
      <sheetName val="gcan"/>
      <sheetName val="gmet"/>
      <sheetName val="glot"/>
      <sheetName val="gtra"/>
      <sheetName val="geru"/>
      <sheetName val="gastos"/>
      <sheetName val="resi"/>
      <sheetName val="resg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32">
          <cell r="D432">
            <v>855049649.35000002</v>
          </cell>
        </row>
        <row r="434">
          <cell r="F434">
            <v>257659473.42900002</v>
          </cell>
          <cell r="J434">
            <v>20439472.4443</v>
          </cell>
          <cell r="N434">
            <v>257659473.426</v>
          </cell>
        </row>
        <row r="885">
          <cell r="F885">
            <v>221988797.72600001</v>
          </cell>
          <cell r="J885">
            <v>7317144.182</v>
          </cell>
          <cell r="N885">
            <v>42907658.702</v>
          </cell>
        </row>
        <row r="1628">
          <cell r="F1628">
            <v>149830678.43799999</v>
          </cell>
          <cell r="J1628">
            <v>0</v>
          </cell>
          <cell r="N1628">
            <v>34434034.881999999</v>
          </cell>
        </row>
        <row r="1800">
          <cell r="F1800">
            <v>457398822.83200002</v>
          </cell>
          <cell r="J1800">
            <v>201556748.252</v>
          </cell>
          <cell r="N1800">
            <v>451481277.38599998</v>
          </cell>
        </row>
      </sheetData>
      <sheetData sheetId="10">
        <row r="432">
          <cell r="D432">
            <v>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0</v>
          </cell>
          <cell r="J885">
            <v>0</v>
          </cell>
          <cell r="N885">
            <v>0</v>
          </cell>
        </row>
        <row r="1800">
          <cell r="F1800">
            <v>0</v>
          </cell>
        </row>
      </sheetData>
      <sheetData sheetId="11">
        <row r="432">
          <cell r="D432">
            <v>4000000</v>
          </cell>
        </row>
        <row r="434">
          <cell r="F434">
            <v>865876.91099999985</v>
          </cell>
          <cell r="J434">
            <v>776945.81799999997</v>
          </cell>
          <cell r="N434">
            <v>865876.91099999996</v>
          </cell>
        </row>
        <row r="885">
          <cell r="F885">
            <v>3634123.0889999997</v>
          </cell>
          <cell r="J885">
            <v>133850.5</v>
          </cell>
          <cell r="N885">
            <v>655104</v>
          </cell>
        </row>
        <row r="1800">
          <cell r="F1800">
            <v>425912.81199999998</v>
          </cell>
          <cell r="J1800">
            <v>423032.81199999998</v>
          </cell>
          <cell r="N1800">
            <v>425912.81199999998</v>
          </cell>
        </row>
      </sheetData>
      <sheetData sheetId="12">
        <row r="432">
          <cell r="D432">
            <v>78056818.034000009</v>
          </cell>
        </row>
        <row r="434">
          <cell r="F434">
            <v>4963868.7250000015</v>
          </cell>
          <cell r="J434">
            <v>3756191.852</v>
          </cell>
          <cell r="N434">
            <v>4949682.1510000005</v>
          </cell>
        </row>
        <row r="885">
          <cell r="F885">
            <v>26713905.491999999</v>
          </cell>
          <cell r="J885">
            <v>1026699.481</v>
          </cell>
          <cell r="N885">
            <v>2653174.8149999995</v>
          </cell>
        </row>
        <row r="1800">
          <cell r="F1800">
            <v>12010343.987</v>
          </cell>
          <cell r="J1800">
            <v>8330839.71</v>
          </cell>
          <cell r="N1800">
            <v>11896066.524</v>
          </cell>
        </row>
      </sheetData>
      <sheetData sheetId="13">
        <row r="432">
          <cell r="D432">
            <v>7419069.2829999998</v>
          </cell>
        </row>
        <row r="434">
          <cell r="F434">
            <v>55097.435000000056</v>
          </cell>
          <cell r="J434">
            <v>55097.434999999998</v>
          </cell>
          <cell r="N434">
            <v>55097.434999999998</v>
          </cell>
        </row>
        <row r="885">
          <cell r="F885">
            <v>944902.56499999994</v>
          </cell>
          <cell r="J885">
            <v>0</v>
          </cell>
          <cell r="N885">
            <v>0</v>
          </cell>
        </row>
        <row r="1628">
          <cell r="F1628">
            <v>6659069.2829999998</v>
          </cell>
          <cell r="J1628">
            <v>4449789.9330000002</v>
          </cell>
          <cell r="N1628">
            <v>4449789.9330000002</v>
          </cell>
        </row>
        <row r="1800">
          <cell r="F1800">
            <v>0</v>
          </cell>
        </row>
      </sheetData>
      <sheetData sheetId="14">
        <row r="432">
          <cell r="D432">
            <v>1333691324.1529999</v>
          </cell>
        </row>
        <row r="434">
          <cell r="F434">
            <v>480060255.78300005</v>
          </cell>
          <cell r="J434">
            <v>109032645.653</v>
          </cell>
          <cell r="N434">
            <v>480060255.78199995</v>
          </cell>
        </row>
        <row r="885">
          <cell r="F885">
            <v>796030434.81700003</v>
          </cell>
          <cell r="J885">
            <v>27287925.335000001</v>
          </cell>
          <cell r="N885">
            <v>46039590.195999995</v>
          </cell>
        </row>
        <row r="1628">
          <cell r="F1628">
            <v>2000000</v>
          </cell>
          <cell r="J1628">
            <v>0</v>
          </cell>
        </row>
        <row r="1800">
          <cell r="F1800">
            <v>0</v>
          </cell>
        </row>
      </sheetData>
      <sheetData sheetId="15">
        <row r="432">
          <cell r="D432">
            <v>12818548.259</v>
          </cell>
        </row>
        <row r="434">
          <cell r="F434">
            <v>4156508.6780000003</v>
          </cell>
          <cell r="J434">
            <v>2005369.51</v>
          </cell>
          <cell r="N434">
            <v>4118157.091</v>
          </cell>
        </row>
        <row r="885">
          <cell r="F885">
            <v>3710280.8879999998</v>
          </cell>
          <cell r="J885">
            <v>1075686.736</v>
          </cell>
          <cell r="N885">
            <v>1392991.4430000002</v>
          </cell>
        </row>
        <row r="1800">
          <cell r="F1800">
            <v>4877459.1689999998</v>
          </cell>
          <cell r="J1800">
            <v>1083070.3419999999</v>
          </cell>
          <cell r="N1800">
            <v>4690113.8990000002</v>
          </cell>
        </row>
      </sheetData>
      <sheetData sheetId="16">
        <row r="69">
          <cell r="N69">
            <v>142870673.39300001</v>
          </cell>
        </row>
      </sheetData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aa"/>
      <sheetName val="iagu"/>
      <sheetName val="ican"/>
      <sheetName val="ilot"/>
      <sheetName val="itra"/>
      <sheetName val="imet"/>
      <sheetName val="ieru"/>
      <sheetName val="ing"/>
      <sheetName val="eaab"/>
      <sheetName val="agua"/>
      <sheetName val="cana"/>
      <sheetName val="lote"/>
      <sheetName val="tran"/>
      <sheetName val="metr"/>
      <sheetName val="eru"/>
      <sheetName val="gas"/>
      <sheetName val="ingresos"/>
      <sheetName val="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20">
          <cell r="H320">
            <v>0</v>
          </cell>
        </row>
      </sheetData>
      <sheetData sheetId="10">
        <row r="320">
          <cell r="H320">
            <v>0</v>
          </cell>
        </row>
      </sheetData>
      <sheetData sheetId="11">
        <row r="320">
          <cell r="H320">
            <v>0</v>
          </cell>
        </row>
      </sheetData>
      <sheetData sheetId="12">
        <row r="320">
          <cell r="H320">
            <v>0</v>
          </cell>
        </row>
      </sheetData>
      <sheetData sheetId="13">
        <row r="320">
          <cell r="H320">
            <v>0</v>
          </cell>
        </row>
      </sheetData>
      <sheetData sheetId="14">
        <row r="320">
          <cell r="H320">
            <v>0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c"/>
      <sheetName val="vi1"/>
      <sheetName val="tun"/>
      <sheetName val="ken"/>
      <sheetName val="sim"/>
      <sheetName val="cla"/>
      <sheetName val="bos"/>
      <sheetName val="eng"/>
      <sheetName val="fon"/>
      <sheetName val="mei"/>
      <sheetName val="me1"/>
      <sheetName val="bla"/>
      <sheetName val="cha"/>
      <sheetName val="sub"/>
      <sheetName val="tuj"/>
      <sheetName val="usa"/>
      <sheetName val="usm"/>
      <sheetName val="naz"/>
      <sheetName val="pab"/>
      <sheetName val="cri"/>
      <sheetName val="vis"/>
      <sheetName val="cen"/>
      <sheetName val="sur"/>
      <sheetName val="raf"/>
      <sheetName val="cons"/>
      <sheetName val="gastos"/>
    </sheetNames>
    <sheetDataSet>
      <sheetData sheetId="0">
        <row r="320">
          <cell r="H320">
            <v>0</v>
          </cell>
        </row>
      </sheetData>
      <sheetData sheetId="1"/>
      <sheetData sheetId="2">
        <row r="320">
          <cell r="H320">
            <v>0</v>
          </cell>
        </row>
      </sheetData>
      <sheetData sheetId="3">
        <row r="320">
          <cell r="H320">
            <v>0</v>
          </cell>
        </row>
      </sheetData>
      <sheetData sheetId="4">
        <row r="320">
          <cell r="H320">
            <v>0</v>
          </cell>
        </row>
      </sheetData>
      <sheetData sheetId="5">
        <row r="320">
          <cell r="H320">
            <v>0</v>
          </cell>
        </row>
      </sheetData>
      <sheetData sheetId="6">
        <row r="320">
          <cell r="H320">
            <v>0</v>
          </cell>
        </row>
      </sheetData>
      <sheetData sheetId="7">
        <row r="320">
          <cell r="H320">
            <v>0</v>
          </cell>
        </row>
      </sheetData>
      <sheetData sheetId="8">
        <row r="320">
          <cell r="H320">
            <v>0</v>
          </cell>
        </row>
      </sheetData>
      <sheetData sheetId="9">
        <row r="320">
          <cell r="H320">
            <v>0</v>
          </cell>
        </row>
      </sheetData>
      <sheetData sheetId="10"/>
      <sheetData sheetId="11">
        <row r="320">
          <cell r="H320">
            <v>0</v>
          </cell>
        </row>
      </sheetData>
      <sheetData sheetId="12">
        <row r="320">
          <cell r="H320">
            <v>0</v>
          </cell>
        </row>
      </sheetData>
      <sheetData sheetId="13">
        <row r="320">
          <cell r="H320">
            <v>0</v>
          </cell>
        </row>
      </sheetData>
      <sheetData sheetId="14">
        <row r="320">
          <cell r="H320">
            <v>0</v>
          </cell>
        </row>
      </sheetData>
      <sheetData sheetId="15">
        <row r="320">
          <cell r="H320">
            <v>0</v>
          </cell>
        </row>
      </sheetData>
      <sheetData sheetId="16">
        <row r="320">
          <cell r="H320">
            <v>0</v>
          </cell>
        </row>
      </sheetData>
      <sheetData sheetId="17">
        <row r="320">
          <cell r="H320">
            <v>0</v>
          </cell>
        </row>
      </sheetData>
      <sheetData sheetId="18">
        <row r="320">
          <cell r="H320">
            <v>0</v>
          </cell>
        </row>
      </sheetData>
      <sheetData sheetId="19">
        <row r="320">
          <cell r="H320">
            <v>0</v>
          </cell>
        </row>
      </sheetData>
      <sheetData sheetId="20">
        <row r="320">
          <cell r="H320">
            <v>0</v>
          </cell>
        </row>
      </sheetData>
      <sheetData sheetId="21">
        <row r="320">
          <cell r="H320">
            <v>0</v>
          </cell>
        </row>
      </sheetData>
      <sheetData sheetId="22">
        <row r="320">
          <cell r="H320">
            <v>0</v>
          </cell>
        </row>
      </sheetData>
      <sheetData sheetId="23">
        <row r="320">
          <cell r="H320">
            <v>0</v>
          </cell>
        </row>
      </sheetData>
      <sheetData sheetId="24">
        <row r="908">
          <cell r="N908">
            <v>0</v>
          </cell>
        </row>
      </sheetData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2"/>
      <sheetName val="403"/>
      <sheetName val="4032"/>
      <sheetName val="404"/>
      <sheetName val="405"/>
      <sheetName val="406"/>
      <sheetName val="407"/>
      <sheetName val="408"/>
      <sheetName val="409"/>
      <sheetName val="410"/>
      <sheetName val="411"/>
      <sheetName val="4112"/>
      <sheetName val="412"/>
      <sheetName val="413"/>
      <sheetName val="414"/>
      <sheetName val="415"/>
      <sheetName val="416"/>
      <sheetName val="417"/>
      <sheetName val="418"/>
      <sheetName val="419"/>
      <sheetName val="420"/>
      <sheetName val="421"/>
      <sheetName val="422"/>
      <sheetName val="423"/>
      <sheetName val="cons"/>
      <sheetName val="resu"/>
      <sheetName val="Hoja1"/>
    </sheetNames>
    <sheetDataSet>
      <sheetData sheetId="0">
        <row r="432">
          <cell r="D432">
            <v>529000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0</v>
          </cell>
          <cell r="J885">
            <v>0</v>
          </cell>
          <cell r="N885">
            <v>0</v>
          </cell>
        </row>
        <row r="1800">
          <cell r="F1800">
            <v>999791.598</v>
          </cell>
          <cell r="J1800">
            <v>514836.95199999999</v>
          </cell>
          <cell r="N1800">
            <v>999791.598</v>
          </cell>
        </row>
      </sheetData>
      <sheetData sheetId="1">
        <row r="432">
          <cell r="D432">
            <v>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700000</v>
          </cell>
          <cell r="J885">
            <v>0</v>
          </cell>
          <cell r="N885">
            <v>0</v>
          </cell>
        </row>
        <row r="1800">
          <cell r="F1800">
            <v>0</v>
          </cell>
        </row>
      </sheetData>
      <sheetData sheetId="2"/>
      <sheetData sheetId="3">
        <row r="432">
          <cell r="D432">
            <v>1300000</v>
          </cell>
        </row>
        <row r="434">
          <cell r="F434">
            <v>70484.782000000007</v>
          </cell>
          <cell r="J434">
            <v>41757.805999999997</v>
          </cell>
          <cell r="N434">
            <v>70484.782000000007</v>
          </cell>
        </row>
        <row r="885">
          <cell r="F885">
            <v>0</v>
          </cell>
          <cell r="J885">
            <v>0</v>
          </cell>
          <cell r="N885">
            <v>0</v>
          </cell>
        </row>
        <row r="1800">
          <cell r="F1800">
            <v>865000</v>
          </cell>
        </row>
      </sheetData>
      <sheetData sheetId="4">
        <row r="432">
          <cell r="D432">
            <v>1276000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1027138.476</v>
          </cell>
          <cell r="J885">
            <v>0</v>
          </cell>
          <cell r="N885">
            <v>0</v>
          </cell>
        </row>
        <row r="1800">
          <cell r="F1800">
            <v>1107065.128</v>
          </cell>
          <cell r="J1800">
            <v>480716.147</v>
          </cell>
          <cell r="N1800">
            <v>1106891.128</v>
          </cell>
        </row>
      </sheetData>
      <sheetData sheetId="5">
        <row r="432">
          <cell r="D432">
            <v>1983000</v>
          </cell>
        </row>
        <row r="434">
          <cell r="F434">
            <v>174115.38300000003</v>
          </cell>
          <cell r="J434">
            <v>33729.271999999997</v>
          </cell>
          <cell r="N434">
            <v>174115.383</v>
          </cell>
        </row>
        <row r="885">
          <cell r="F885">
            <v>2408821.0959999999</v>
          </cell>
          <cell r="J885">
            <v>0</v>
          </cell>
          <cell r="N885">
            <v>0</v>
          </cell>
        </row>
        <row r="1800">
          <cell r="F1800">
            <v>378871.625</v>
          </cell>
          <cell r="J1800">
            <v>138237.076</v>
          </cell>
          <cell r="N1800">
            <v>378871.625</v>
          </cell>
        </row>
      </sheetData>
      <sheetData sheetId="6">
        <row r="432">
          <cell r="D432">
            <v>686000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383141.43400000001</v>
          </cell>
          <cell r="J885">
            <v>0</v>
          </cell>
          <cell r="N885">
            <v>0</v>
          </cell>
        </row>
        <row r="1800">
          <cell r="F1800">
            <v>703527.924</v>
          </cell>
          <cell r="J1800">
            <v>460980.13400000002</v>
          </cell>
          <cell r="N1800">
            <v>470698.29399999999</v>
          </cell>
        </row>
      </sheetData>
      <sheetData sheetId="7">
        <row r="432">
          <cell r="D432">
            <v>34574000</v>
          </cell>
        </row>
        <row r="434">
          <cell r="F434">
            <v>1586.7999999970198</v>
          </cell>
          <cell r="J434">
            <v>49.3</v>
          </cell>
          <cell r="N434">
            <v>1586.8</v>
          </cell>
        </row>
        <row r="885">
          <cell r="F885">
            <v>33895782.116000004</v>
          </cell>
          <cell r="J885">
            <v>0</v>
          </cell>
          <cell r="N885">
            <v>0</v>
          </cell>
        </row>
        <row r="1800">
          <cell r="F1800">
            <v>1341509.024</v>
          </cell>
          <cell r="J1800">
            <v>126222.21</v>
          </cell>
          <cell r="N1800">
            <v>126222.21</v>
          </cell>
        </row>
      </sheetData>
      <sheetData sheetId="8">
        <row r="432">
          <cell r="D432">
            <v>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0</v>
          </cell>
          <cell r="J885">
            <v>0</v>
          </cell>
          <cell r="N885">
            <v>0</v>
          </cell>
        </row>
        <row r="1800">
          <cell r="F1800">
            <v>32876.349000000002</v>
          </cell>
        </row>
      </sheetData>
      <sheetData sheetId="9">
        <row r="432">
          <cell r="D432">
            <v>1550000</v>
          </cell>
        </row>
        <row r="434">
          <cell r="F434">
            <v>1660000</v>
          </cell>
          <cell r="J434">
            <v>1033453.089</v>
          </cell>
          <cell r="N434">
            <v>1530000</v>
          </cell>
        </row>
        <row r="885">
          <cell r="F885">
            <v>0</v>
          </cell>
          <cell r="J885">
            <v>0</v>
          </cell>
          <cell r="N885">
            <v>0</v>
          </cell>
        </row>
        <row r="1800">
          <cell r="F1800">
            <v>2607362.648</v>
          </cell>
          <cell r="J1800">
            <v>2607362.64</v>
          </cell>
          <cell r="N1800">
            <v>2607362.648</v>
          </cell>
        </row>
      </sheetData>
      <sheetData sheetId="10">
        <row r="432">
          <cell r="D432">
            <v>720000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25000</v>
          </cell>
          <cell r="J885">
            <v>0</v>
          </cell>
          <cell r="N885">
            <v>0</v>
          </cell>
        </row>
        <row r="1800">
          <cell r="F1800">
            <v>6575102.2910000002</v>
          </cell>
          <cell r="J1800">
            <v>92932.82</v>
          </cell>
          <cell r="N1800">
            <v>6575102.2910000002</v>
          </cell>
        </row>
      </sheetData>
      <sheetData sheetId="11"/>
      <sheetData sheetId="12">
        <row r="432">
          <cell r="D432">
            <v>560000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0</v>
          </cell>
          <cell r="J885">
            <v>0</v>
          </cell>
          <cell r="N885">
            <v>0</v>
          </cell>
        </row>
        <row r="1800">
          <cell r="F1800">
            <v>820610.40299999993</v>
          </cell>
          <cell r="J1800">
            <v>33961.563999999998</v>
          </cell>
          <cell r="N1800">
            <v>365857.011</v>
          </cell>
        </row>
      </sheetData>
      <sheetData sheetId="13">
        <row r="432">
          <cell r="D432">
            <v>120000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892859.1</v>
          </cell>
          <cell r="J885">
            <v>0</v>
          </cell>
          <cell r="N885">
            <v>0</v>
          </cell>
        </row>
        <row r="1800">
          <cell r="F1800">
            <v>115875.94500000001</v>
          </cell>
          <cell r="J1800">
            <v>86940.945000000007</v>
          </cell>
          <cell r="N1800">
            <v>86940.945000000007</v>
          </cell>
        </row>
      </sheetData>
      <sheetData sheetId="14">
        <row r="432">
          <cell r="D432">
            <v>520000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3189833.4349999996</v>
          </cell>
          <cell r="J885">
            <v>0</v>
          </cell>
          <cell r="N885">
            <v>0</v>
          </cell>
        </row>
        <row r="1800">
          <cell r="F1800">
            <v>2037009.1869999999</v>
          </cell>
          <cell r="J1800">
            <v>616807.89500000002</v>
          </cell>
          <cell r="N1800">
            <v>2033809.1839999999</v>
          </cell>
        </row>
      </sheetData>
      <sheetData sheetId="15">
        <row r="432">
          <cell r="D432">
            <v>52000</v>
          </cell>
        </row>
        <row r="434">
          <cell r="F434">
            <v>281958.011</v>
          </cell>
          <cell r="J434">
            <v>254710.652</v>
          </cell>
          <cell r="N434">
            <v>281958.011</v>
          </cell>
        </row>
        <row r="885">
          <cell r="F885">
            <v>1112041.9890000001</v>
          </cell>
          <cell r="J885">
            <v>0</v>
          </cell>
          <cell r="N885">
            <v>0</v>
          </cell>
        </row>
        <row r="1800">
          <cell r="F1800">
            <v>5153.9599999999991</v>
          </cell>
          <cell r="J1800">
            <v>5153.96</v>
          </cell>
          <cell r="N1800">
            <v>5153.96</v>
          </cell>
        </row>
      </sheetData>
      <sheetData sheetId="16">
        <row r="432">
          <cell r="D432">
            <v>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0</v>
          </cell>
          <cell r="J885">
            <v>0</v>
          </cell>
          <cell r="N885">
            <v>0</v>
          </cell>
        </row>
        <row r="1800">
          <cell r="F1800">
            <v>0</v>
          </cell>
        </row>
      </sheetData>
      <sheetData sheetId="17">
        <row r="432">
          <cell r="D432">
            <v>200000</v>
          </cell>
        </row>
        <row r="434">
          <cell r="F434">
            <v>160000</v>
          </cell>
          <cell r="J434">
            <v>120000</v>
          </cell>
          <cell r="N434">
            <v>160000</v>
          </cell>
        </row>
        <row r="885">
          <cell r="F885">
            <v>1050000</v>
          </cell>
          <cell r="J885">
            <v>0</v>
          </cell>
          <cell r="N885">
            <v>0</v>
          </cell>
        </row>
        <row r="1800">
          <cell r="F1800">
            <v>475438.11800000002</v>
          </cell>
          <cell r="J1800">
            <v>352720.43199999997</v>
          </cell>
          <cell r="N1800">
            <v>475438.11800000002</v>
          </cell>
        </row>
      </sheetData>
      <sheetData sheetId="18">
        <row r="432">
          <cell r="D432">
            <v>33393000</v>
          </cell>
        </row>
        <row r="434">
          <cell r="F434">
            <v>297462.3200000003</v>
          </cell>
          <cell r="J434">
            <v>208576.55</v>
          </cell>
          <cell r="N434">
            <v>297462.32</v>
          </cell>
        </row>
        <row r="885">
          <cell r="F885">
            <v>33510057.158</v>
          </cell>
          <cell r="J885">
            <v>0</v>
          </cell>
          <cell r="N885">
            <v>0</v>
          </cell>
        </row>
        <row r="1800">
          <cell r="F1800">
            <v>428465.79200000002</v>
          </cell>
          <cell r="J1800">
            <v>165501.29</v>
          </cell>
          <cell r="N1800">
            <v>426797</v>
          </cell>
        </row>
      </sheetData>
      <sheetData sheetId="19">
        <row r="432">
          <cell r="D432">
            <v>795000</v>
          </cell>
        </row>
        <row r="434">
          <cell r="F434">
            <v>150832.03899999999</v>
          </cell>
          <cell r="J434">
            <v>60332.815000000002</v>
          </cell>
          <cell r="N434">
            <v>150832.03899999999</v>
          </cell>
        </row>
        <row r="885">
          <cell r="F885">
            <v>536669.69900000002</v>
          </cell>
          <cell r="J885">
            <v>0</v>
          </cell>
          <cell r="N885">
            <v>0</v>
          </cell>
        </row>
        <row r="1800">
          <cell r="F1800">
            <v>107498.262</v>
          </cell>
          <cell r="J1800">
            <v>10420.821</v>
          </cell>
          <cell r="N1800">
            <v>107498.262</v>
          </cell>
        </row>
      </sheetData>
      <sheetData sheetId="20">
        <row r="434">
          <cell r="F434">
            <v>1041704.088</v>
          </cell>
          <cell r="J434">
            <v>1008284.4340000001</v>
          </cell>
          <cell r="N434">
            <v>1041704.088</v>
          </cell>
        </row>
        <row r="885">
          <cell r="F885">
            <v>2358295.912</v>
          </cell>
          <cell r="J885">
            <v>129403.281</v>
          </cell>
          <cell r="N885">
            <v>163248.24900000001</v>
          </cell>
        </row>
        <row r="1800">
          <cell r="F1800">
            <v>263031.88500000001</v>
          </cell>
          <cell r="J1800">
            <v>242095.81700000001</v>
          </cell>
          <cell r="N1800">
            <v>263031.88500000001</v>
          </cell>
        </row>
      </sheetData>
      <sheetData sheetId="21">
        <row r="432">
          <cell r="D432">
            <v>0</v>
          </cell>
        </row>
        <row r="434">
          <cell r="F434">
            <v>717000</v>
          </cell>
          <cell r="J434">
            <v>11880.28</v>
          </cell>
          <cell r="N434">
            <v>11880.28</v>
          </cell>
        </row>
        <row r="885">
          <cell r="F885">
            <v>705119.72</v>
          </cell>
          <cell r="J885">
            <v>0</v>
          </cell>
          <cell r="N885">
            <v>657.37199999999996</v>
          </cell>
        </row>
        <row r="1800">
          <cell r="F1800">
            <v>772663.83400000003</v>
          </cell>
          <cell r="J1800">
            <v>62770.080999999998</v>
          </cell>
          <cell r="N1800">
            <v>771713.82700000005</v>
          </cell>
        </row>
      </sheetData>
      <sheetData sheetId="22">
        <row r="432">
          <cell r="D432">
            <v>1228000</v>
          </cell>
        </row>
        <row r="434">
          <cell r="F434">
            <v>74872.849999999977</v>
          </cell>
          <cell r="J434">
            <v>74872.850000000006</v>
          </cell>
          <cell r="N434">
            <v>74872.850000000006</v>
          </cell>
        </row>
        <row r="885">
          <cell r="F885">
            <v>865127.15</v>
          </cell>
          <cell r="J885">
            <v>0</v>
          </cell>
          <cell r="N885">
            <v>0</v>
          </cell>
        </row>
        <row r="1800">
          <cell r="F1800">
            <v>612911.54200000002</v>
          </cell>
          <cell r="J1800">
            <v>338443.935</v>
          </cell>
          <cell r="N1800">
            <v>612911.54200000002</v>
          </cell>
        </row>
      </sheetData>
      <sheetData sheetId="23">
        <row r="432">
          <cell r="D432">
            <v>349000</v>
          </cell>
        </row>
        <row r="434">
          <cell r="F434">
            <v>0</v>
          </cell>
          <cell r="J434">
            <v>0</v>
          </cell>
          <cell r="N434">
            <v>0</v>
          </cell>
        </row>
        <row r="885">
          <cell r="F885">
            <v>106430</v>
          </cell>
          <cell r="J885">
            <v>0</v>
          </cell>
          <cell r="N885">
            <v>0</v>
          </cell>
        </row>
        <row r="1800">
          <cell r="F1800">
            <v>647586.24800000002</v>
          </cell>
          <cell r="J1800">
            <v>471890.87199999997</v>
          </cell>
          <cell r="N1800">
            <v>647586.24800000002</v>
          </cell>
        </row>
      </sheetData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7"/>
  <sheetViews>
    <sheetView topLeftCell="A5" workbookViewId="0"/>
  </sheetViews>
  <sheetFormatPr baseColWidth="10" defaultRowHeight="15" x14ac:dyDescent="0.2"/>
  <cols>
    <col min="1" max="1" width="33.44140625" customWidth="1"/>
    <col min="2" max="2" width="12.88671875" customWidth="1"/>
    <col min="3" max="3" width="5.21875" customWidth="1"/>
    <col min="4" max="4" width="11.21875" customWidth="1"/>
    <col min="5" max="5" width="5" customWidth="1"/>
    <col min="6" max="6" width="11.21875" customWidth="1"/>
    <col min="7" max="7" width="5.88671875" bestFit="1" customWidth="1"/>
    <col min="8" max="8" width="11.21875" bestFit="1" customWidth="1"/>
    <col min="9" max="9" width="5.21875" customWidth="1"/>
    <col min="10" max="10" width="10.77734375" bestFit="1" customWidth="1"/>
    <col min="11" max="11" width="5.21875" customWidth="1"/>
    <col min="12" max="12" width="9.5546875" bestFit="1" customWidth="1"/>
    <col min="13" max="13" width="5.21875" customWidth="1"/>
    <col min="14" max="14" width="9.5546875" bestFit="1" customWidth="1"/>
    <col min="15" max="15" width="5.21875" customWidth="1"/>
    <col min="16" max="16" width="10.77734375" bestFit="1" customWidth="1"/>
    <col min="17" max="17" width="5.21875" customWidth="1"/>
    <col min="18" max="18" width="10.77734375" bestFit="1" customWidth="1"/>
    <col min="19" max="19" width="5.21875" customWidth="1"/>
    <col min="20" max="20" width="10.77734375" bestFit="1" customWidth="1"/>
    <col min="21" max="21" width="5.21875" customWidth="1"/>
    <col min="22" max="22" width="10.77734375" bestFit="1" customWidth="1"/>
    <col min="23" max="23" width="4.21875" bestFit="1" customWidth="1"/>
    <col min="24" max="24" width="10.77734375" bestFit="1" customWidth="1"/>
    <col min="25" max="25" width="4.33203125" bestFit="1" customWidth="1"/>
    <col min="26" max="26" width="11.44140625" customWidth="1"/>
    <col min="27" max="27" width="5.21875" bestFit="1" customWidth="1"/>
    <col min="28" max="28" width="12.21875" customWidth="1"/>
    <col min="29" max="29" width="5.88671875" bestFit="1" customWidth="1"/>
    <col min="30" max="30" width="9" customWidth="1"/>
    <col min="31" max="31" width="4.88671875" customWidth="1"/>
    <col min="33" max="33" width="5.77734375" bestFit="1" customWidth="1"/>
    <col min="34" max="34" width="11.44140625" customWidth="1"/>
    <col min="35" max="35" width="5.109375" customWidth="1"/>
    <col min="36" max="36" width="10.33203125" customWidth="1"/>
    <col min="37" max="37" width="5.21875" customWidth="1"/>
    <col min="38" max="38" width="11.77734375" customWidth="1"/>
    <col min="39" max="39" width="5.77734375" bestFit="1" customWidth="1"/>
    <col min="40" max="40" width="11.44140625" customWidth="1"/>
    <col min="41" max="41" width="5.21875" customWidth="1"/>
    <col min="42" max="42" width="11.21875" customWidth="1"/>
    <col min="43" max="43" width="4.6640625" customWidth="1"/>
    <col min="44" max="44" width="11.88671875" customWidth="1"/>
    <col min="45" max="45" width="5.33203125" customWidth="1"/>
    <col min="46" max="46" width="11.33203125" customWidth="1"/>
    <col min="47" max="47" width="5.21875" customWidth="1"/>
    <col min="48" max="48" width="12.88671875" customWidth="1"/>
    <col min="49" max="49" width="5.77734375" bestFit="1" customWidth="1"/>
    <col min="50" max="50" width="8.77734375" bestFit="1" customWidth="1"/>
    <col min="51" max="51" width="5.5546875" bestFit="1" customWidth="1"/>
    <col min="52" max="52" width="6.77734375" bestFit="1" customWidth="1"/>
    <col min="53" max="53" width="5.77734375" bestFit="1" customWidth="1"/>
    <col min="54" max="54" width="10.33203125" bestFit="1" customWidth="1"/>
    <col min="55" max="55" width="4.77734375" customWidth="1"/>
    <col min="56" max="56" width="6.77734375" bestFit="1" customWidth="1"/>
    <col min="57" max="57" width="4.21875" customWidth="1"/>
    <col min="58" max="58" width="12.109375" customWidth="1"/>
    <col min="59" max="59" width="11.88671875" customWidth="1"/>
    <col min="60" max="60" width="5.5546875" bestFit="1" customWidth="1"/>
    <col min="61" max="61" width="9.6640625" hidden="1" customWidth="1"/>
    <col min="62" max="62" width="12.33203125" hidden="1" customWidth="1"/>
    <col min="63" max="63" width="11.21875" customWidth="1"/>
    <col min="64" max="64" width="6.33203125" bestFit="1" customWidth="1"/>
    <col min="65" max="65" width="11.33203125" customWidth="1"/>
    <col min="66" max="66" width="5.77734375" bestFit="1" customWidth="1"/>
    <col min="67" max="67" width="11.33203125" customWidth="1"/>
    <col min="68" max="68" width="5.77734375" bestFit="1" customWidth="1"/>
  </cols>
  <sheetData>
    <row r="1" spans="1:68" ht="15.75" hidden="1" thickBot="1" x14ac:dyDescent="0.25">
      <c r="A1" s="1" t="s">
        <v>0</v>
      </c>
    </row>
    <row r="2" spans="1:68" ht="13.5" customHeight="1" thickBot="1" x14ac:dyDescent="0.25">
      <c r="A2" s="68" t="s">
        <v>1</v>
      </c>
      <c r="B2" s="124" t="s">
        <v>80</v>
      </c>
      <c r="C2" s="122"/>
      <c r="D2" s="122"/>
      <c r="E2" s="122"/>
      <c r="F2" s="122"/>
      <c r="G2" s="122"/>
      <c r="H2" s="122"/>
      <c r="I2" s="123"/>
      <c r="J2" s="124" t="s">
        <v>78</v>
      </c>
      <c r="K2" s="122"/>
      <c r="L2" s="122"/>
      <c r="M2" s="122"/>
      <c r="N2" s="122"/>
      <c r="O2" s="122"/>
      <c r="P2" s="122"/>
      <c r="Q2" s="123"/>
      <c r="R2" s="124" t="s">
        <v>79</v>
      </c>
      <c r="S2" s="122"/>
      <c r="T2" s="122"/>
      <c r="U2" s="122"/>
      <c r="V2" s="122"/>
      <c r="W2" s="122"/>
      <c r="X2" s="122"/>
      <c r="Y2" s="123"/>
      <c r="Z2" s="121" t="s">
        <v>2</v>
      </c>
      <c r="AA2" s="122"/>
      <c r="AB2" s="122"/>
      <c r="AC2" s="122"/>
      <c r="AD2" s="122"/>
      <c r="AE2" s="122"/>
      <c r="AF2" s="122"/>
      <c r="AG2" s="123"/>
      <c r="AH2" s="121" t="s">
        <v>3</v>
      </c>
      <c r="AI2" s="122"/>
      <c r="AJ2" s="122"/>
      <c r="AK2" s="122"/>
      <c r="AL2" s="122"/>
      <c r="AM2" s="122"/>
      <c r="AN2" s="122"/>
      <c r="AO2" s="123"/>
      <c r="AP2" s="121" t="s">
        <v>4</v>
      </c>
      <c r="AQ2" s="122"/>
      <c r="AR2" s="122"/>
      <c r="AS2" s="122"/>
      <c r="AT2" s="122"/>
      <c r="AU2" s="122"/>
      <c r="AV2" s="122"/>
      <c r="AW2" s="123"/>
      <c r="AX2" s="121" t="s">
        <v>5</v>
      </c>
      <c r="AY2" s="122"/>
      <c r="AZ2" s="122"/>
      <c r="BA2" s="122"/>
      <c r="BB2" s="122"/>
      <c r="BC2" s="122"/>
      <c r="BD2" s="122"/>
      <c r="BE2" s="123"/>
      <c r="BF2" s="128" t="s">
        <v>6</v>
      </c>
      <c r="BG2" s="129"/>
      <c r="BH2" s="129"/>
      <c r="BI2" s="129"/>
      <c r="BJ2" s="129"/>
      <c r="BK2" s="129"/>
      <c r="BL2" s="129"/>
      <c r="BM2" s="129"/>
      <c r="BN2" s="129"/>
      <c r="BO2" s="129"/>
      <c r="BP2" s="130"/>
    </row>
    <row r="3" spans="1:68" ht="15.75" thickBot="1" x14ac:dyDescent="0.25">
      <c r="A3" s="69" t="s">
        <v>7</v>
      </c>
      <c r="B3" s="135" t="s">
        <v>8</v>
      </c>
      <c r="C3" s="132"/>
      <c r="D3" s="133" t="s">
        <v>9</v>
      </c>
      <c r="E3" s="133"/>
      <c r="F3" s="133"/>
      <c r="G3" s="133"/>
      <c r="H3" s="133"/>
      <c r="I3" s="134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131" t="s">
        <v>8</v>
      </c>
      <c r="AA3" s="132"/>
      <c r="AB3" s="133" t="s">
        <v>9</v>
      </c>
      <c r="AC3" s="133"/>
      <c r="AD3" s="133"/>
      <c r="AE3" s="133"/>
      <c r="AF3" s="133"/>
      <c r="AG3" s="134"/>
      <c r="AH3" s="131" t="s">
        <v>8</v>
      </c>
      <c r="AI3" s="132"/>
      <c r="AJ3" s="133" t="s">
        <v>9</v>
      </c>
      <c r="AK3" s="133"/>
      <c r="AL3" s="133"/>
      <c r="AM3" s="133"/>
      <c r="AN3" s="133"/>
      <c r="AO3" s="134"/>
      <c r="AP3" s="131" t="s">
        <v>8</v>
      </c>
      <c r="AQ3" s="132"/>
      <c r="AR3" s="133" t="s">
        <v>9</v>
      </c>
      <c r="AS3" s="133"/>
      <c r="AT3" s="133"/>
      <c r="AU3" s="133"/>
      <c r="AV3" s="133"/>
      <c r="AW3" s="134"/>
      <c r="AX3" s="131" t="s">
        <v>8</v>
      </c>
      <c r="AY3" s="132"/>
      <c r="AZ3" s="133" t="s">
        <v>9</v>
      </c>
      <c r="BA3" s="133"/>
      <c r="BB3" s="133"/>
      <c r="BC3" s="133"/>
      <c r="BD3" s="133"/>
      <c r="BE3" s="134"/>
      <c r="BF3" s="125" t="s">
        <v>8</v>
      </c>
      <c r="BG3" s="126"/>
      <c r="BH3" s="126"/>
      <c r="BI3" s="126"/>
      <c r="BJ3" s="127"/>
      <c r="BK3" s="124" t="s">
        <v>9</v>
      </c>
      <c r="BL3" s="122"/>
      <c r="BM3" s="122"/>
      <c r="BN3" s="122"/>
      <c r="BO3" s="122"/>
      <c r="BP3" s="123"/>
    </row>
    <row r="4" spans="1:68" ht="39" thickBot="1" x14ac:dyDescent="0.25">
      <c r="A4" s="70" t="s">
        <v>10</v>
      </c>
      <c r="B4" s="71" t="s">
        <v>11</v>
      </c>
      <c r="C4" s="72" t="s">
        <v>12</v>
      </c>
      <c r="D4" s="73" t="s">
        <v>13</v>
      </c>
      <c r="E4" s="72" t="s">
        <v>14</v>
      </c>
      <c r="F4" s="74" t="s">
        <v>15</v>
      </c>
      <c r="G4" s="72" t="s">
        <v>14</v>
      </c>
      <c r="H4" s="73" t="s">
        <v>16</v>
      </c>
      <c r="I4" s="75" t="s">
        <v>14</v>
      </c>
      <c r="J4" s="71" t="s">
        <v>11</v>
      </c>
      <c r="K4" s="72" t="s">
        <v>12</v>
      </c>
      <c r="L4" s="73" t="s">
        <v>13</v>
      </c>
      <c r="M4" s="72" t="s">
        <v>14</v>
      </c>
      <c r="N4" s="74" t="s">
        <v>15</v>
      </c>
      <c r="O4" s="72" t="s">
        <v>14</v>
      </c>
      <c r="P4" s="73" t="s">
        <v>16</v>
      </c>
      <c r="Q4" s="75" t="s">
        <v>14</v>
      </c>
      <c r="R4" s="71" t="s">
        <v>11</v>
      </c>
      <c r="S4" s="72" t="s">
        <v>12</v>
      </c>
      <c r="T4" s="73" t="s">
        <v>13</v>
      </c>
      <c r="U4" s="72" t="s">
        <v>14</v>
      </c>
      <c r="V4" s="74" t="s">
        <v>15</v>
      </c>
      <c r="W4" s="72" t="s">
        <v>14</v>
      </c>
      <c r="X4" s="73" t="s">
        <v>16</v>
      </c>
      <c r="Y4" s="75" t="s">
        <v>14</v>
      </c>
      <c r="Z4" s="76" t="s">
        <v>11</v>
      </c>
      <c r="AA4" s="72" t="s">
        <v>12</v>
      </c>
      <c r="AB4" s="73" t="s">
        <v>13</v>
      </c>
      <c r="AC4" s="72" t="s">
        <v>14</v>
      </c>
      <c r="AD4" s="74" t="s">
        <v>15</v>
      </c>
      <c r="AE4" s="72" t="s">
        <v>14</v>
      </c>
      <c r="AF4" s="73" t="s">
        <v>16</v>
      </c>
      <c r="AG4" s="75" t="s">
        <v>14</v>
      </c>
      <c r="AH4" s="76" t="s">
        <v>11</v>
      </c>
      <c r="AI4" s="72" t="s">
        <v>12</v>
      </c>
      <c r="AJ4" s="73" t="s">
        <v>13</v>
      </c>
      <c r="AK4" s="72" t="s">
        <v>14</v>
      </c>
      <c r="AL4" s="74" t="s">
        <v>15</v>
      </c>
      <c r="AM4" s="72" t="s">
        <v>14</v>
      </c>
      <c r="AN4" s="73" t="s">
        <v>16</v>
      </c>
      <c r="AO4" s="75" t="s">
        <v>14</v>
      </c>
      <c r="AP4" s="76" t="s">
        <v>11</v>
      </c>
      <c r="AQ4" s="72" t="s">
        <v>12</v>
      </c>
      <c r="AR4" s="73" t="s">
        <v>13</v>
      </c>
      <c r="AS4" s="72" t="s">
        <v>14</v>
      </c>
      <c r="AT4" s="74" t="s">
        <v>15</v>
      </c>
      <c r="AU4" s="72" t="s">
        <v>14</v>
      </c>
      <c r="AV4" s="73" t="s">
        <v>16</v>
      </c>
      <c r="AW4" s="75" t="s">
        <v>14</v>
      </c>
      <c r="AX4" s="76" t="s">
        <v>11</v>
      </c>
      <c r="AY4" s="72" t="s">
        <v>12</v>
      </c>
      <c r="AZ4" s="73" t="s">
        <v>13</v>
      </c>
      <c r="BA4" s="72" t="s">
        <v>14</v>
      </c>
      <c r="BB4" s="74" t="s">
        <v>15</v>
      </c>
      <c r="BC4" s="72" t="s">
        <v>14</v>
      </c>
      <c r="BD4" s="73" t="s">
        <v>16</v>
      </c>
      <c r="BE4" s="75" t="s">
        <v>14</v>
      </c>
      <c r="BF4" s="71" t="s">
        <v>17</v>
      </c>
      <c r="BG4" s="77" t="s">
        <v>18</v>
      </c>
      <c r="BH4" s="72" t="s">
        <v>12</v>
      </c>
      <c r="BI4" s="78" t="s">
        <v>19</v>
      </c>
      <c r="BJ4" s="79" t="s">
        <v>20</v>
      </c>
      <c r="BK4" s="80" t="s">
        <v>13</v>
      </c>
      <c r="BL4" s="72" t="s">
        <v>14</v>
      </c>
      <c r="BM4" s="74" t="s">
        <v>15</v>
      </c>
      <c r="BN4" s="72" t="s">
        <v>14</v>
      </c>
      <c r="BO4" s="73" t="s">
        <v>16</v>
      </c>
      <c r="BP4" s="75" t="s">
        <v>14</v>
      </c>
    </row>
    <row r="5" spans="1:68" x14ac:dyDescent="0.2">
      <c r="A5" s="67" t="s">
        <v>21</v>
      </c>
      <c r="B5" s="28">
        <f>SUM([1]con!$F$434)</f>
        <v>0</v>
      </c>
      <c r="C5" s="29">
        <f t="shared" ref="C5:C17" si="0">IF(OR(B5=0,B$84=0),0,B5/B$84)*100</f>
        <v>0</v>
      </c>
      <c r="D5" s="2">
        <f>SUM([1]con!$J$434)</f>
        <v>0</v>
      </c>
      <c r="E5" s="29">
        <f>IF(OR(D5=0,B5=0),0,D5/B5)*100</f>
        <v>0</v>
      </c>
      <c r="F5" s="30">
        <f>SUM(H5-D5)</f>
        <v>0</v>
      </c>
      <c r="G5" s="29">
        <f>IF(OR(F5=0,B5=0),0,F5/B5)*100</f>
        <v>0</v>
      </c>
      <c r="H5" s="2">
        <f>SUM([1]con!$N$434)</f>
        <v>0</v>
      </c>
      <c r="I5" s="31">
        <f>IF(OR(H5=0,B5=0),0,H5/B5)*100</f>
        <v>0</v>
      </c>
      <c r="J5" s="28">
        <f>SUM([1]con!$F$885)</f>
        <v>0</v>
      </c>
      <c r="K5" s="29">
        <f t="shared" ref="K5:K17" si="1">IF(OR(J5=0,J$84=0),0,J5/J$84)*100</f>
        <v>0</v>
      </c>
      <c r="L5" s="2">
        <f>SUM([1]con!$J$885)</f>
        <v>0</v>
      </c>
      <c r="M5" s="29">
        <f>IF(OR(L5=0,J5=0),0,L5/J5)*100</f>
        <v>0</v>
      </c>
      <c r="N5" s="30">
        <f>SUM(P5-L5)</f>
        <v>0</v>
      </c>
      <c r="O5" s="29">
        <f>IF(OR(N5=0,J5=0),0,N5/J5)*100</f>
        <v>0</v>
      </c>
      <c r="P5" s="2">
        <f>SUM([1]con!$N$885)</f>
        <v>0</v>
      </c>
      <c r="Q5" s="31">
        <f>IF(OR(P5=0,J5=0),0,P5/J5)*100</f>
        <v>0</v>
      </c>
      <c r="R5" s="28">
        <f>SUM(B5+J5)</f>
        <v>0</v>
      </c>
      <c r="S5" s="29">
        <f t="shared" ref="S5:S17" si="2">IF(OR(R5=0,R$84=0),0,R5/R$84)*100</f>
        <v>0</v>
      </c>
      <c r="T5" s="28">
        <f>SUM(D5+L5)</f>
        <v>0</v>
      </c>
      <c r="U5" s="29">
        <f>IF(OR(T5=0,R5=0),0,T5/R5)*100</f>
        <v>0</v>
      </c>
      <c r="V5" s="30">
        <f>SUM(X5-T5)</f>
        <v>0</v>
      </c>
      <c r="W5" s="29">
        <f>IF(OR(V5=0,R5=0),0,V5/R5)*100</f>
        <v>0</v>
      </c>
      <c r="X5" s="28">
        <f>SUM(H5+P5)</f>
        <v>0</v>
      </c>
      <c r="Y5" s="31">
        <f>IF(OR(X5=0,R5=0),0,X5/R5)*100</f>
        <v>0</v>
      </c>
      <c r="Z5" s="28"/>
      <c r="AA5" s="29"/>
      <c r="AB5" s="30"/>
      <c r="AC5" s="29"/>
      <c r="AD5" s="30"/>
      <c r="AE5" s="29"/>
      <c r="AF5" s="30"/>
      <c r="AG5" s="31"/>
      <c r="AH5" s="28">
        <f>SUM([1]con!$F$1787)</f>
        <v>0</v>
      </c>
      <c r="AI5" s="29">
        <f t="shared" ref="AI5:AI17" si="3">IF(OR(AH5=0,AH$84=0),0,AH5/AH$84)*100</f>
        <v>0</v>
      </c>
      <c r="AJ5" s="2">
        <f>SUM([1]con!$J$1787)</f>
        <v>0</v>
      </c>
      <c r="AK5" s="29">
        <f>IF(OR(AJ5=0,AH5=0),0,AJ5/AH5)*100</f>
        <v>0</v>
      </c>
      <c r="AL5" s="30">
        <f>SUM(AN5-AJ5)</f>
        <v>0</v>
      </c>
      <c r="AM5" s="29">
        <f>IF(OR(AL5=0,AH5=0),0,AL5/AH5)*100</f>
        <v>0</v>
      </c>
      <c r="AN5" s="2">
        <f>SUM([1]con!$N$1787)</f>
        <v>0</v>
      </c>
      <c r="AO5" s="31">
        <f>IF(OR(AN5=0,AH5=0),0,AN5/AH5)*100</f>
        <v>0</v>
      </c>
      <c r="AP5" s="28">
        <f>SUM([1]con!$F$1801)</f>
        <v>0</v>
      </c>
      <c r="AQ5" s="29">
        <f t="shared" ref="AQ5:AQ17" si="4">IF(OR(AP5=0,AP$84=0),0,AP5/AP$84)*100</f>
        <v>0</v>
      </c>
      <c r="AR5" s="2">
        <f>SUM([1]con!$J$1801)</f>
        <v>0</v>
      </c>
      <c r="AS5" s="29">
        <f>IF(OR(AR5=0,AP5=0),0,AR5/AP5)*100</f>
        <v>0</v>
      </c>
      <c r="AT5" s="30">
        <f>SUM(AV5-AR5)</f>
        <v>0</v>
      </c>
      <c r="AU5" s="29">
        <f>IF(OR(AT5=0,AP5=0),0,AT5/AP5)*100</f>
        <v>0</v>
      </c>
      <c r="AV5" s="2">
        <f>SUM([1]con!$N$1801)</f>
        <v>0</v>
      </c>
      <c r="AW5" s="31">
        <f>IF(OR(AV5=0,AP5=0),0,AV5/AP5)*100</f>
        <v>0</v>
      </c>
      <c r="AX5" s="28"/>
      <c r="AY5" s="29">
        <f t="shared" ref="AY5:AY17" si="5">IF(OR(AX5=0,AX$84=0),0,AX5/AX$84)*100</f>
        <v>0</v>
      </c>
      <c r="AZ5" s="28"/>
      <c r="BA5" s="29">
        <f>IF(OR(AZ5=0,AX5=0),0,AZ5/AX5)*100</f>
        <v>0</v>
      </c>
      <c r="BB5" s="30"/>
      <c r="BC5" s="29">
        <f>IF(OR(BB5=0,AX5=0),0,BB5/AX5)*100</f>
        <v>0</v>
      </c>
      <c r="BD5" s="28"/>
      <c r="BE5" s="31">
        <f>IF(OR(BD5=0,AX5=0),0,BD5/AX5)*100</f>
        <v>0</v>
      </c>
      <c r="BF5" s="28">
        <f>SUM([1]con!$D$432)</f>
        <v>0</v>
      </c>
      <c r="BG5" s="66">
        <f>SUM(R5+Z5+AH5+AP5+AX5)</f>
        <v>0</v>
      </c>
      <c r="BH5" s="32">
        <f t="shared" ref="BH5:BH36" si="6">IF(OR(BG5=0,BG$84=0),0,BG5/BG$84)*100</f>
        <v>0</v>
      </c>
      <c r="BI5" s="28">
        <f>SUM([2]conc!$H$320)</f>
        <v>0</v>
      </c>
      <c r="BJ5" s="30">
        <f>SUM(BG5-BI5)</f>
        <v>0</v>
      </c>
      <c r="BK5" s="66">
        <f>SUM(T5+AB5+AJ5+AR5+AZ5)</f>
        <v>0</v>
      </c>
      <c r="BL5" s="29">
        <f>IF(OR(BK5=0,BG5=0),0,BK5/BG5)*100</f>
        <v>0</v>
      </c>
      <c r="BM5" s="66">
        <f>SUM(V5+AD5+AL5+AT5+BB5)</f>
        <v>0</v>
      </c>
      <c r="BN5" s="29">
        <f>IF(OR(BM5=0,BG5=0),0,BM5/BG5)*100</f>
        <v>0</v>
      </c>
      <c r="BO5" s="33">
        <f>SUM(BK5+BM5)</f>
        <v>0</v>
      </c>
      <c r="BP5" s="31">
        <f>IF(OR(BO5=0,BG5=0),0,BO5/BG5)*100</f>
        <v>0</v>
      </c>
    </row>
    <row r="6" spans="1:68" x14ac:dyDescent="0.2">
      <c r="A6" s="3" t="s">
        <v>22</v>
      </c>
      <c r="B6" s="28">
        <f>SUM([1]per!$F$434)</f>
        <v>0</v>
      </c>
      <c r="C6" s="5">
        <f t="shared" si="0"/>
        <v>0</v>
      </c>
      <c r="D6" s="30">
        <f>SUM([1]per!$J$434)</f>
        <v>0</v>
      </c>
      <c r="E6" s="5">
        <f>IF(OR(D6=0,B6=0),0,D6/B6)*100</f>
        <v>0</v>
      </c>
      <c r="F6" s="6">
        <f>SUM(H6-D6)</f>
        <v>0</v>
      </c>
      <c r="G6" s="5">
        <f>IF(OR(F6=0,B6=0),0,F6/B6)*100</f>
        <v>0</v>
      </c>
      <c r="H6" s="30">
        <f>SUM([1]per!$N$434)</f>
        <v>0</v>
      </c>
      <c r="I6" s="7">
        <f>IF(OR(H6=0,B6=0),0,H6/B6)*100</f>
        <v>0</v>
      </c>
      <c r="J6" s="28">
        <f>SUM([1]per!$F$885)</f>
        <v>1200000</v>
      </c>
      <c r="K6" s="5">
        <f t="shared" si="1"/>
        <v>2.2806667444734467E-2</v>
      </c>
      <c r="L6" s="30">
        <f>SUM([1]per!$J$885)</f>
        <v>7000</v>
      </c>
      <c r="M6" s="5">
        <f>IF(OR(L6=0,J6=0),0,L6/J6)*100</f>
        <v>0.58333333333333337</v>
      </c>
      <c r="N6" s="6">
        <f>SUM(P6-L6)</f>
        <v>392103.18200000003</v>
      </c>
      <c r="O6" s="5">
        <f>IF(OR(N6=0,J6=0),0,N6/J6)*100</f>
        <v>32.675265166666669</v>
      </c>
      <c r="P6" s="30">
        <f>SUM([1]per!$N$885)</f>
        <v>399103.18200000003</v>
      </c>
      <c r="Q6" s="7">
        <f>IF(OR(P6=0,J6=0),0,P6/J6)*100</f>
        <v>33.258598500000005</v>
      </c>
      <c r="R6" s="4">
        <f>SUM(B6+J6)</f>
        <v>1200000</v>
      </c>
      <c r="S6" s="5">
        <f t="shared" si="2"/>
        <v>1.3869422295452797E-2</v>
      </c>
      <c r="T6" s="4">
        <f>SUM(D6+L6)</f>
        <v>7000</v>
      </c>
      <c r="U6" s="5">
        <f>IF(OR(T6=0,R6=0),0,T6/R6)*100</f>
        <v>0.58333333333333337</v>
      </c>
      <c r="V6" s="6">
        <f>SUM(X6-T6)</f>
        <v>392103.18200000003</v>
      </c>
      <c r="W6" s="5">
        <f>IF(OR(V6=0,R6=0),0,V6/R6)*100</f>
        <v>32.675265166666669</v>
      </c>
      <c r="X6" s="4">
        <f>SUM(H6+P6)</f>
        <v>399103.18200000003</v>
      </c>
      <c r="Y6" s="7">
        <f>IF(OR(X6=0,R6=0),0,X6/R6)*100</f>
        <v>33.258598500000005</v>
      </c>
      <c r="Z6" s="4"/>
      <c r="AA6" s="5"/>
      <c r="AB6" s="6"/>
      <c r="AC6" s="5"/>
      <c r="AD6" s="6"/>
      <c r="AE6" s="5"/>
      <c r="AF6" s="6"/>
      <c r="AG6" s="7"/>
      <c r="AH6" s="28">
        <f>SUM([1]per!$F$1787)</f>
        <v>24331</v>
      </c>
      <c r="AI6" s="5">
        <f t="shared" si="3"/>
        <v>3.0838775704805674E-3</v>
      </c>
      <c r="AJ6" s="30">
        <f>SUM([1]per!$J$1787)</f>
        <v>12165.5</v>
      </c>
      <c r="AK6" s="5">
        <f>IF(OR(AJ6=0,AH6=0),0,AJ6/AH6)*100</f>
        <v>50</v>
      </c>
      <c r="AL6" s="6">
        <f>SUM(AN6-AJ6)</f>
        <v>0</v>
      </c>
      <c r="AM6" s="5">
        <f>IF(OR(AL6=0,AH6=0),0,AL6/AH6)*100</f>
        <v>0</v>
      </c>
      <c r="AN6" s="30">
        <f>SUM([1]per!$N$1787)</f>
        <v>12165.5</v>
      </c>
      <c r="AO6" s="7">
        <f>IF(OR(AN6=0,AH6=0),0,AN6/AH6)*100</f>
        <v>50</v>
      </c>
      <c r="AP6" s="28">
        <f>SUM([1]per!$F$1801)</f>
        <v>1095685.3759999999</v>
      </c>
      <c r="AQ6" s="5">
        <f t="shared" si="4"/>
        <v>0.11741320484850939</v>
      </c>
      <c r="AR6" s="30">
        <f>SUM([1]per!$J$1801)</f>
        <v>976586.34699999995</v>
      </c>
      <c r="AS6" s="5">
        <f>IF(OR(AR6=0,AP6=0),0,AR6/AP6)*100</f>
        <v>89.130179921284267</v>
      </c>
      <c r="AT6" s="6">
        <f>SUM(AV6-AR6)</f>
        <v>78630.967999999993</v>
      </c>
      <c r="AU6" s="5">
        <f>IF(OR(AT6=0,AP6=0),0,AT6/AP6)*100</f>
        <v>7.1764184977129792</v>
      </c>
      <c r="AV6" s="30">
        <f>SUM([1]per!$N$1801)</f>
        <v>1055217.3149999999</v>
      </c>
      <c r="AW6" s="7">
        <f>IF(OR(AV6=0,AP6=0),0,AV6/AP6)*100</f>
        <v>96.306598418997254</v>
      </c>
      <c r="AX6" s="4"/>
      <c r="AY6" s="5">
        <f t="shared" si="5"/>
        <v>0</v>
      </c>
      <c r="AZ6" s="4"/>
      <c r="BA6" s="5">
        <f>IF(OR(AZ6=0,AX6=0),0,AZ6/AX6)*100</f>
        <v>0</v>
      </c>
      <c r="BB6" s="6"/>
      <c r="BC6" s="5">
        <f>IF(OR(BB6=0,AX6=0),0,BB6/AX6)*100</f>
        <v>0</v>
      </c>
      <c r="BD6" s="4"/>
      <c r="BE6" s="7">
        <f>IF(OR(BD6=0,AX6=0),0,BD6/AX6)*100</f>
        <v>0</v>
      </c>
      <c r="BF6" s="28">
        <f>SUM([1]per!$D$432)</f>
        <v>2693831</v>
      </c>
      <c r="BG6" s="6">
        <f>SUM(R6+Z6+AH6+AP6+AX6)</f>
        <v>2320016.3760000002</v>
      </c>
      <c r="BH6" s="8">
        <f t="shared" si="6"/>
        <v>1.6347756609120034E-2</v>
      </c>
      <c r="BI6" s="4">
        <f>SUM([2]pers!$H$320)</f>
        <v>0</v>
      </c>
      <c r="BJ6" s="6">
        <f>SUM(BG6-BI6)</f>
        <v>2320016.3760000002</v>
      </c>
      <c r="BK6" s="6">
        <f>SUM(T6+AB6+AJ6+AR6+AZ6)</f>
        <v>995751.84699999995</v>
      </c>
      <c r="BL6" s="5">
        <f>IF(OR(BK6=0,BG6=0),0,BK6/BG6)*100</f>
        <v>42.920035276509608</v>
      </c>
      <c r="BM6" s="6">
        <f>SUM(V6+AD6+AL6+AT6+BB6)</f>
        <v>470734.15</v>
      </c>
      <c r="BN6" s="5">
        <f t="shared" ref="BN6:BN27" si="7">IF(OR(BM6=0,BG6=0),0,BM6/BG6)*100</f>
        <v>20.290121865932896</v>
      </c>
      <c r="BO6" s="9">
        <f t="shared" ref="BO6:BO27" si="8">SUM(BK6+BM6)</f>
        <v>1466485.997</v>
      </c>
      <c r="BP6" s="7">
        <f>IF(OR(BO6=0,BG6=0),0,BO6/BG6)*100</f>
        <v>63.210157142442512</v>
      </c>
    </row>
    <row r="7" spans="1:68" x14ac:dyDescent="0.2">
      <c r="A7" s="3" t="s">
        <v>23</v>
      </c>
      <c r="B7" s="28">
        <f>SUM([1]alc!$F$434)</f>
        <v>10263186.296</v>
      </c>
      <c r="C7" s="5">
        <f t="shared" si="0"/>
        <v>0.30270353801148686</v>
      </c>
      <c r="D7" s="30">
        <f>SUM([1]alc!$J$434)</f>
        <v>6749092.8569999989</v>
      </c>
      <c r="E7" s="5">
        <f t="shared" ref="E7:E67" si="9">IF(OR(D7=0,B7=0),0,D7/B7)*100</f>
        <v>65.760209961602342</v>
      </c>
      <c r="F7" s="6">
        <f t="shared" ref="F7:F27" si="10">SUM(H7-D7)</f>
        <v>3220696.3400000017</v>
      </c>
      <c r="G7" s="5">
        <f t="shared" ref="G7:G67" si="11">IF(OR(F7=0,B7=0),0,F7/B7)*100</f>
        <v>31.381056984761585</v>
      </c>
      <c r="H7" s="30">
        <f>SUM([1]alc!$N$434)</f>
        <v>9969789.1970000006</v>
      </c>
      <c r="I7" s="7">
        <f t="shared" ref="I7:I67" si="12">IF(OR(H7=0,B7=0),0,H7/B7)*100</f>
        <v>97.141266946363942</v>
      </c>
      <c r="J7" s="28">
        <f>SUM([1]alc!$F$885)</f>
        <v>26659722.479999997</v>
      </c>
      <c r="K7" s="5">
        <f t="shared" si="1"/>
        <v>0.50668285397522639</v>
      </c>
      <c r="L7" s="30">
        <f>SUM([1]alc!$J$885)</f>
        <v>1938339.3310000002</v>
      </c>
      <c r="M7" s="5">
        <f t="shared" ref="M7:M17" si="13">IF(OR(L7=0,J7=0),0,L7/J7)*100</f>
        <v>7.2706658235251087</v>
      </c>
      <c r="N7" s="6">
        <f t="shared" ref="N7:N17" si="14">SUM(P7-L7)</f>
        <v>4501674.6389999986</v>
      </c>
      <c r="O7" s="5">
        <f t="shared" ref="O7:O17" si="15">IF(OR(N7=0,J7=0),0,N7/J7)*100</f>
        <v>16.885677044752189</v>
      </c>
      <c r="P7" s="30">
        <f>SUM([1]alc!$N$885)</f>
        <v>6440013.9699999988</v>
      </c>
      <c r="Q7" s="7">
        <f t="shared" ref="Q7:Q17" si="16">IF(OR(P7=0,J7=0),0,P7/J7)*100</f>
        <v>24.156342868277296</v>
      </c>
      <c r="R7" s="4">
        <f>SUM(B7+J7)</f>
        <v>36922908.775999993</v>
      </c>
      <c r="S7" s="5">
        <f t="shared" si="2"/>
        <v>0.42674951182568677</v>
      </c>
      <c r="T7" s="4">
        <f>SUM(D7+L7)</f>
        <v>8687432.1879999992</v>
      </c>
      <c r="U7" s="5">
        <f t="shared" ref="U7:U17" si="17">IF(OR(T7=0,R7=0),0,T7/R7)*100</f>
        <v>23.528569324545899</v>
      </c>
      <c r="V7" s="6">
        <f t="shared" ref="V7:V17" si="18">SUM(X7-T7)</f>
        <v>7722370.9790000003</v>
      </c>
      <c r="W7" s="5">
        <f t="shared" ref="W7:W17" si="19">IF(OR(V7=0,R7=0),0,V7/R7)*100</f>
        <v>20.914849980669903</v>
      </c>
      <c r="X7" s="4">
        <f>SUM(H7+P7)</f>
        <v>16409803.166999999</v>
      </c>
      <c r="Y7" s="7">
        <f t="shared" ref="Y7:Y17" si="20">IF(OR(X7=0,R7=0),0,X7/R7)*100</f>
        <v>44.443419305215798</v>
      </c>
      <c r="Z7" s="4"/>
      <c r="AA7" s="5"/>
      <c r="AB7" s="6"/>
      <c r="AC7" s="5"/>
      <c r="AD7" s="6"/>
      <c r="AE7" s="5"/>
      <c r="AF7" s="6"/>
      <c r="AG7" s="7"/>
      <c r="AH7" s="28">
        <f>SUM([1]alc!$F$1787)</f>
        <v>121776.374</v>
      </c>
      <c r="AI7" s="5">
        <f t="shared" si="3"/>
        <v>1.5434771624390813E-2</v>
      </c>
      <c r="AJ7" s="30">
        <f>SUM([1]alc!$J$1787)</f>
        <v>116626.374</v>
      </c>
      <c r="AK7" s="5">
        <f t="shared" ref="AK7:AK17" si="21">IF(OR(AJ7=0,AH7=0),0,AJ7/AH7)*100</f>
        <v>95.770936651472311</v>
      </c>
      <c r="AL7" s="6">
        <f t="shared" ref="AL7:AL17" si="22">SUM(AN7-AJ7)</f>
        <v>0</v>
      </c>
      <c r="AM7" s="5">
        <f t="shared" ref="AM7:AM17" si="23">IF(OR(AL7=0,AH7=0),0,AL7/AH7)*100</f>
        <v>0</v>
      </c>
      <c r="AN7" s="30">
        <f>SUM([1]alc!$N$1787)</f>
        <v>116626.374</v>
      </c>
      <c r="AO7" s="7">
        <f t="shared" ref="AO7:AO17" si="24">IF(OR(AN7=0,AH7=0),0,AN7/AH7)*100</f>
        <v>95.770936651472311</v>
      </c>
      <c r="AP7" s="28">
        <f>SUM([1]alc!$F$1801)</f>
        <v>5833816.4759999998</v>
      </c>
      <c r="AQ7" s="5">
        <f t="shared" si="4"/>
        <v>0.62514943062012474</v>
      </c>
      <c r="AR7" s="30">
        <f>SUM([1]alc!$J$1801)</f>
        <v>3879932.8859999999</v>
      </c>
      <c r="AS7" s="5">
        <f t="shared" ref="AS7:AS17" si="25">IF(OR(AR7=0,AP7=0),0,AR7/AP7)*100</f>
        <v>66.507626730491623</v>
      </c>
      <c r="AT7" s="6">
        <f t="shared" ref="AT7:AT17" si="26">SUM(AV7-AR7)</f>
        <v>1736374.6230000006</v>
      </c>
      <c r="AU7" s="5">
        <f t="shared" ref="AU7:AU17" si="27">IF(OR(AT7=0,AP7=0),0,AT7/AP7)*100</f>
        <v>29.763956924996705</v>
      </c>
      <c r="AV7" s="30">
        <f>SUM([1]alc!$N$1801)</f>
        <v>5616307.5090000005</v>
      </c>
      <c r="AW7" s="7">
        <f t="shared" ref="AW7:AW17" si="28">IF(OR(AV7=0,AP7=0),0,AV7/AP7)*100</f>
        <v>96.271583655488328</v>
      </c>
      <c r="AX7" s="4"/>
      <c r="AY7" s="5">
        <f t="shared" si="5"/>
        <v>0</v>
      </c>
      <c r="AZ7" s="4"/>
      <c r="BA7" s="5">
        <f t="shared" ref="BA7:BA17" si="29">IF(OR(AZ7=0,AX7=0),0,AZ7/AX7)*100</f>
        <v>0</v>
      </c>
      <c r="BB7" s="6"/>
      <c r="BC7" s="5">
        <f t="shared" ref="BC7:BC17" si="30">IF(OR(BB7=0,AX7=0),0,BB7/AX7)*100</f>
        <v>0</v>
      </c>
      <c r="BD7" s="4"/>
      <c r="BE7" s="7">
        <f t="shared" ref="BE7:BE17" si="31">IF(OR(BD7=0,AX7=0),0,BD7/AX7)*100</f>
        <v>0</v>
      </c>
      <c r="BF7" s="28">
        <f>SUM([1]alc!$D$432)</f>
        <v>47230242</v>
      </c>
      <c r="BG7" s="6">
        <f>SUM(R7+Z7+AH7+AP7+AX7)</f>
        <v>42878501.625999987</v>
      </c>
      <c r="BH7" s="8">
        <f t="shared" si="6"/>
        <v>0.30213894849921757</v>
      </c>
      <c r="BI7" s="4">
        <f>SUM([2]gral!$H$320)</f>
        <v>0</v>
      </c>
      <c r="BJ7" s="6">
        <f>SUM(BG7-BI7)</f>
        <v>42878501.625999987</v>
      </c>
      <c r="BK7" s="6">
        <f>SUM(T7+AB7+AJ7+AR7+AZ7)</f>
        <v>12683991.447999999</v>
      </c>
      <c r="BL7" s="5">
        <f>IF(OR(BK7=0,BG7=0),0,BK7/BG7)*100</f>
        <v>29.58123760628072</v>
      </c>
      <c r="BM7" s="6">
        <f>SUM(V7+AD7+AL7+AT7+BB7)</f>
        <v>9458745.6020000018</v>
      </c>
      <c r="BN7" s="5">
        <f t="shared" si="7"/>
        <v>22.05941262710672</v>
      </c>
      <c r="BO7" s="9">
        <f t="shared" si="8"/>
        <v>22142737.050000001</v>
      </c>
      <c r="BP7" s="7">
        <f t="shared" ref="BP7:BP27" si="32">IF(OR(BO7=0,BG7=0),0,BO7/BG7)*100</f>
        <v>51.64065023338744</v>
      </c>
    </row>
    <row r="8" spans="1:68" x14ac:dyDescent="0.2">
      <c r="A8" s="3" t="s">
        <v>24</v>
      </c>
      <c r="B8" s="28">
        <f>SUM([1]vee!$F$434)</f>
        <v>20300</v>
      </c>
      <c r="C8" s="5">
        <f t="shared" si="0"/>
        <v>5.9873041806014033E-4</v>
      </c>
      <c r="D8" s="30">
        <f>SUM([1]vee!$J$434)</f>
        <v>11713.46</v>
      </c>
      <c r="E8" s="5">
        <f t="shared" si="9"/>
        <v>57.701773399014776</v>
      </c>
      <c r="F8" s="6">
        <f t="shared" si="10"/>
        <v>8586.5400000000009</v>
      </c>
      <c r="G8" s="5">
        <f t="shared" si="11"/>
        <v>42.298226600985231</v>
      </c>
      <c r="H8" s="30">
        <f>SUM([1]vee!$N$434)</f>
        <v>20300</v>
      </c>
      <c r="I8" s="7">
        <f t="shared" si="12"/>
        <v>100</v>
      </c>
      <c r="J8" s="28">
        <f>SUM([1]vee!$F$885)</f>
        <v>479700</v>
      </c>
      <c r="K8" s="5">
        <f t="shared" si="1"/>
        <v>9.1169653110326036E-3</v>
      </c>
      <c r="L8" s="30">
        <f>SUM([1]vee!$J$885)</f>
        <v>0</v>
      </c>
      <c r="M8" s="5">
        <f t="shared" si="13"/>
        <v>0</v>
      </c>
      <c r="N8" s="6">
        <f t="shared" si="14"/>
        <v>2976.4009999999998</v>
      </c>
      <c r="O8" s="5">
        <f t="shared" si="15"/>
        <v>0.62047133625182405</v>
      </c>
      <c r="P8" s="30">
        <f>SUM([1]vee!$N$885)</f>
        <v>2976.4009999999998</v>
      </c>
      <c r="Q8" s="7">
        <f t="shared" si="16"/>
        <v>0.62047133625182405</v>
      </c>
      <c r="R8" s="4">
        <f>SUM(B8+J8)</f>
        <v>500000</v>
      </c>
      <c r="S8" s="5">
        <f t="shared" si="2"/>
        <v>5.778925956438666E-3</v>
      </c>
      <c r="T8" s="4">
        <f>SUM(D8+L8)</f>
        <v>11713.46</v>
      </c>
      <c r="U8" s="5">
        <f t="shared" si="17"/>
        <v>2.3426919999999996</v>
      </c>
      <c r="V8" s="6">
        <f t="shared" si="18"/>
        <v>11562.940999999999</v>
      </c>
      <c r="W8" s="5">
        <f t="shared" si="19"/>
        <v>2.3125881999999995</v>
      </c>
      <c r="X8" s="4">
        <f>SUM(H8+P8)</f>
        <v>23276.400999999998</v>
      </c>
      <c r="Y8" s="7">
        <f t="shared" si="20"/>
        <v>4.6552802</v>
      </c>
      <c r="Z8" s="4"/>
      <c r="AA8" s="5"/>
      <c r="AB8" s="6"/>
      <c r="AC8" s="5"/>
      <c r="AD8" s="6"/>
      <c r="AE8" s="5"/>
      <c r="AF8" s="6"/>
      <c r="AG8" s="7"/>
      <c r="AH8" s="28">
        <f>SUM([1]vee!$F$1787)</f>
        <v>0</v>
      </c>
      <c r="AI8" s="5">
        <f t="shared" si="3"/>
        <v>0</v>
      </c>
      <c r="AJ8" s="30">
        <f>SUM([1]vee!$J$1787)</f>
        <v>0</v>
      </c>
      <c r="AK8" s="5">
        <f t="shared" si="21"/>
        <v>0</v>
      </c>
      <c r="AL8" s="6">
        <f t="shared" si="22"/>
        <v>0</v>
      </c>
      <c r="AM8" s="5">
        <f t="shared" si="23"/>
        <v>0</v>
      </c>
      <c r="AN8" s="30">
        <f>SUM([1]vee!$N$1787)</f>
        <v>0</v>
      </c>
      <c r="AO8" s="7">
        <f t="shared" si="24"/>
        <v>0</v>
      </c>
      <c r="AP8" s="28">
        <f>SUM([1]vee!$F$1801)</f>
        <v>0</v>
      </c>
      <c r="AQ8" s="5">
        <f t="shared" si="4"/>
        <v>0</v>
      </c>
      <c r="AR8" s="30">
        <f>SUM([1]vee!$J$1801)</f>
        <v>0</v>
      </c>
      <c r="AS8" s="5">
        <f t="shared" si="25"/>
        <v>0</v>
      </c>
      <c r="AT8" s="6">
        <f t="shared" si="26"/>
        <v>0</v>
      </c>
      <c r="AU8" s="5">
        <f t="shared" si="27"/>
        <v>0</v>
      </c>
      <c r="AV8" s="30">
        <f>SUM([1]vee!$N$1801)</f>
        <v>0</v>
      </c>
      <c r="AW8" s="7">
        <f t="shared" si="28"/>
        <v>0</v>
      </c>
      <c r="AX8" s="4"/>
      <c r="AY8" s="5">
        <f t="shared" si="5"/>
        <v>0</v>
      </c>
      <c r="AZ8" s="4"/>
      <c r="BA8" s="5">
        <f t="shared" si="29"/>
        <v>0</v>
      </c>
      <c r="BB8" s="6"/>
      <c r="BC8" s="5">
        <f t="shared" si="30"/>
        <v>0</v>
      </c>
      <c r="BD8" s="4"/>
      <c r="BE8" s="7">
        <f t="shared" si="31"/>
        <v>0</v>
      </c>
      <c r="BF8" s="28">
        <f>SUM([1]vee!$D$432)</f>
        <v>500000</v>
      </c>
      <c r="BG8" s="6">
        <f>SUM(R8+Z8+AH8+AP8+AX8)</f>
        <v>500000</v>
      </c>
      <c r="BH8" s="8">
        <f t="shared" si="6"/>
        <v>3.5231985382158425E-3</v>
      </c>
      <c r="BI8" s="4">
        <f>SUM([2]veed!$H$320)</f>
        <v>0</v>
      </c>
      <c r="BJ8" s="6">
        <f>SUM(BG8-BI8)</f>
        <v>500000</v>
      </c>
      <c r="BK8" s="6">
        <f>SUM(T8+AB8+AJ8+AR8+AZ8)</f>
        <v>11713.46</v>
      </c>
      <c r="BL8" s="5">
        <f>IF(OR(BK8=0,BG8=0),0,BK8/BG8)*100</f>
        <v>2.3426919999999996</v>
      </c>
      <c r="BM8" s="6">
        <f>SUM(V8+AD8+AL8+AT8+BB8)</f>
        <v>11562.940999999999</v>
      </c>
      <c r="BN8" s="5">
        <f t="shared" si="7"/>
        <v>2.3125881999999995</v>
      </c>
      <c r="BO8" s="9">
        <f t="shared" si="8"/>
        <v>23276.400999999998</v>
      </c>
      <c r="BP8" s="7">
        <f t="shared" si="32"/>
        <v>4.6552802</v>
      </c>
    </row>
    <row r="9" spans="1:68" x14ac:dyDescent="0.2">
      <c r="A9" s="3" t="s">
        <v>25</v>
      </c>
      <c r="B9" s="28">
        <f>SUM([1]gob!$F$434)</f>
        <v>28004099.994000003</v>
      </c>
      <c r="C9" s="5">
        <f t="shared" si="0"/>
        <v>0.82595598506431511</v>
      </c>
      <c r="D9" s="30">
        <f>SUM([1]gob!$J$434)</f>
        <v>16246497.408</v>
      </c>
      <c r="E9" s="5">
        <f t="shared" si="9"/>
        <v>58.014710029891624</v>
      </c>
      <c r="F9" s="6">
        <f t="shared" si="10"/>
        <v>11680804.586000003</v>
      </c>
      <c r="G9" s="5">
        <f t="shared" si="11"/>
        <v>41.711051554960399</v>
      </c>
      <c r="H9" s="30">
        <f>SUM([1]gob!$N$434)</f>
        <v>27927301.994000003</v>
      </c>
      <c r="I9" s="7">
        <f t="shared" si="12"/>
        <v>99.725761584852023</v>
      </c>
      <c r="J9" s="28">
        <f>SUM([1]gob!$F$885)</f>
        <v>26776927.097999997</v>
      </c>
      <c r="K9" s="5">
        <f t="shared" si="1"/>
        <v>0.5089103929299873</v>
      </c>
      <c r="L9" s="30">
        <f>SUM([1]gob!$J$885)</f>
        <v>272892.24800000002</v>
      </c>
      <c r="M9" s="5">
        <f t="shared" si="13"/>
        <v>1.0191320572418583</v>
      </c>
      <c r="N9" s="6">
        <f t="shared" si="14"/>
        <v>4066336.372</v>
      </c>
      <c r="O9" s="5">
        <f t="shared" si="15"/>
        <v>15.18597095595678</v>
      </c>
      <c r="P9" s="30">
        <f>SUM([1]gob!$N$885)</f>
        <v>4339228.62</v>
      </c>
      <c r="Q9" s="7">
        <f t="shared" si="16"/>
        <v>16.205103013198638</v>
      </c>
      <c r="R9" s="4">
        <f>SUM(B9+J9)</f>
        <v>54781027.092</v>
      </c>
      <c r="S9" s="5">
        <f t="shared" si="2"/>
        <v>0.63315099876465708</v>
      </c>
      <c r="T9" s="4">
        <f>SUM(D9+L9)</f>
        <v>16519389.655999999</v>
      </c>
      <c r="U9" s="5">
        <f t="shared" si="17"/>
        <v>30.155312035784053</v>
      </c>
      <c r="V9" s="6">
        <f t="shared" si="18"/>
        <v>15747140.958000004</v>
      </c>
      <c r="W9" s="5">
        <f t="shared" si="19"/>
        <v>28.745611015204304</v>
      </c>
      <c r="X9" s="4">
        <f>SUM(H9+P9)</f>
        <v>32266530.614000004</v>
      </c>
      <c r="Y9" s="7">
        <f t="shared" si="20"/>
        <v>58.900923050988354</v>
      </c>
      <c r="Z9" s="4"/>
      <c r="AA9" s="5"/>
      <c r="AB9" s="6"/>
      <c r="AC9" s="5"/>
      <c r="AD9" s="6"/>
      <c r="AE9" s="5"/>
      <c r="AF9" s="6"/>
      <c r="AG9" s="7"/>
      <c r="AH9" s="28">
        <f>SUM([1]gob!$F$1787)</f>
        <v>4142102</v>
      </c>
      <c r="AI9" s="5">
        <f t="shared" si="3"/>
        <v>0.524998374602059</v>
      </c>
      <c r="AJ9" s="30">
        <f>SUM([1]gob!$J$1787)</f>
        <v>1672765.6370000001</v>
      </c>
      <c r="AK9" s="5">
        <f t="shared" si="21"/>
        <v>40.384462695510635</v>
      </c>
      <c r="AL9" s="6">
        <f t="shared" si="22"/>
        <v>0</v>
      </c>
      <c r="AM9" s="5">
        <f t="shared" si="23"/>
        <v>0</v>
      </c>
      <c r="AN9" s="30">
        <f>SUM([1]gob!$N$1787)</f>
        <v>1672765.6370000001</v>
      </c>
      <c r="AO9" s="7">
        <f t="shared" si="24"/>
        <v>40.384462695510635</v>
      </c>
      <c r="AP9" s="28">
        <f>SUM([1]gob!$F$1801)</f>
        <v>19745925.907999996</v>
      </c>
      <c r="AQ9" s="5">
        <f t="shared" si="4"/>
        <v>2.115965490041817</v>
      </c>
      <c r="AR9" s="30">
        <f>SUM([1]gob!$J$1801)</f>
        <v>13459571.705999998</v>
      </c>
      <c r="AS9" s="5">
        <f t="shared" si="25"/>
        <v>68.163791197792847</v>
      </c>
      <c r="AT9" s="6">
        <f t="shared" si="26"/>
        <v>6205325.5510000009</v>
      </c>
      <c r="AU9" s="5">
        <f t="shared" si="27"/>
        <v>31.425852501988444</v>
      </c>
      <c r="AV9" s="30">
        <f>SUM([1]gob!$N$1801)</f>
        <v>19664897.256999999</v>
      </c>
      <c r="AW9" s="7">
        <f t="shared" si="28"/>
        <v>99.589643699781291</v>
      </c>
      <c r="AX9" s="4"/>
      <c r="AY9" s="5">
        <f t="shared" si="5"/>
        <v>0</v>
      </c>
      <c r="AZ9" s="4"/>
      <c r="BA9" s="5">
        <f t="shared" si="29"/>
        <v>0</v>
      </c>
      <c r="BB9" s="6"/>
      <c r="BC9" s="5">
        <f t="shared" si="30"/>
        <v>0</v>
      </c>
      <c r="BD9" s="4"/>
      <c r="BE9" s="7">
        <f t="shared" si="31"/>
        <v>0</v>
      </c>
      <c r="BF9" s="28">
        <f>SUM([1]gob!$D$432)</f>
        <v>78669055</v>
      </c>
      <c r="BG9" s="6">
        <f>SUM(R9+Z9+AH9+AP9+AX9)</f>
        <v>78669055</v>
      </c>
      <c r="BH9" s="8">
        <f t="shared" si="6"/>
        <v>0.55433339915764335</v>
      </c>
      <c r="BI9" s="4">
        <f>SUM([2]gobi!$H$320)</f>
        <v>0</v>
      </c>
      <c r="BJ9" s="6">
        <f>SUM(BG9-BI9)</f>
        <v>78669055</v>
      </c>
      <c r="BK9" s="6">
        <f>SUM(T9+AB9+AJ9+AR9+AZ9)</f>
        <v>31651726.998999998</v>
      </c>
      <c r="BL9" s="5">
        <f>IF(OR(BK9=0,BG9=0),0,BK9/BG9)*100</f>
        <v>40.234024673361077</v>
      </c>
      <c r="BM9" s="6">
        <f>SUM(V9+AD9+AL9+AT9+BB9)</f>
        <v>21952466.509000003</v>
      </c>
      <c r="BN9" s="5">
        <f t="shared" si="7"/>
        <v>27.904830570292223</v>
      </c>
      <c r="BO9" s="9">
        <f t="shared" si="8"/>
        <v>53604193.508000001</v>
      </c>
      <c r="BP9" s="7">
        <f t="shared" si="32"/>
        <v>68.13885524365331</v>
      </c>
    </row>
    <row r="10" spans="1:68" x14ac:dyDescent="0.2">
      <c r="A10" s="3" t="s">
        <v>26</v>
      </c>
      <c r="B10" s="4">
        <f>SUM(B11:B14)</f>
        <v>9575452.2080000043</v>
      </c>
      <c r="C10" s="5">
        <f t="shared" si="0"/>
        <v>0.28241943367540573</v>
      </c>
      <c r="D10" s="6">
        <f>SUM(D11:D14)</f>
        <v>5623038.5650000004</v>
      </c>
      <c r="E10" s="5">
        <f t="shared" si="9"/>
        <v>58.723477939789824</v>
      </c>
      <c r="F10" s="6">
        <f t="shared" si="10"/>
        <v>3942544.9989999989</v>
      </c>
      <c r="G10" s="5">
        <f t="shared" si="11"/>
        <v>41.173460149549072</v>
      </c>
      <c r="H10" s="6">
        <f>SUM(H11:H14)</f>
        <v>9565583.5639999993</v>
      </c>
      <c r="I10" s="7">
        <f t="shared" si="12"/>
        <v>99.896938089338903</v>
      </c>
      <c r="J10" s="4">
        <f>SUM(J11:J14)</f>
        <v>37238948.796000004</v>
      </c>
      <c r="K10" s="5">
        <f t="shared" si="1"/>
        <v>0.70774693431822255</v>
      </c>
      <c r="L10" s="6">
        <f>SUM(L11:L14)</f>
        <v>2924743.9870000002</v>
      </c>
      <c r="M10" s="5">
        <f t="shared" si="13"/>
        <v>7.8539918057895326</v>
      </c>
      <c r="N10" s="6">
        <f t="shared" si="14"/>
        <v>1508799.5819999999</v>
      </c>
      <c r="O10" s="5">
        <f t="shared" si="15"/>
        <v>4.0516707124720632</v>
      </c>
      <c r="P10" s="6">
        <f>SUM(P11:P14)</f>
        <v>4433543.5690000001</v>
      </c>
      <c r="Q10" s="7">
        <f t="shared" si="16"/>
        <v>11.905662518261595</v>
      </c>
      <c r="R10" s="4">
        <f>SUM(R11:R14)</f>
        <v>46814401.004000008</v>
      </c>
      <c r="S10" s="5">
        <f t="shared" si="2"/>
        <v>0.54107391419428796</v>
      </c>
      <c r="T10" s="4">
        <f>SUM(T11:T14)</f>
        <v>8547782.5520000011</v>
      </c>
      <c r="U10" s="5">
        <f t="shared" si="17"/>
        <v>18.258874125655574</v>
      </c>
      <c r="V10" s="6">
        <f t="shared" si="18"/>
        <v>5451344.5809999984</v>
      </c>
      <c r="W10" s="5">
        <f t="shared" si="19"/>
        <v>11.644588981356856</v>
      </c>
      <c r="X10" s="4">
        <f>SUM(X11:X14)</f>
        <v>13999127.132999999</v>
      </c>
      <c r="Y10" s="7">
        <f t="shared" si="20"/>
        <v>29.903463107012428</v>
      </c>
      <c r="Z10" s="4">
        <f>SUM(Z11:Z14)</f>
        <v>3707867143</v>
      </c>
      <c r="AA10" s="5">
        <f>IF(OR(Z10=0,Z$84=0),0,Z10/Z$84)*100</f>
        <v>95.070405570917146</v>
      </c>
      <c r="AB10" s="6">
        <f>SUM(AB11:AB14)</f>
        <v>382385357.241</v>
      </c>
      <c r="AC10" s="5">
        <f t="shared" ref="AC10:AC67" si="33">IF(OR(AB10=0,Z10=0),0,AB10/Z10)*100</f>
        <v>10.312811718804349</v>
      </c>
      <c r="AD10" s="6">
        <f>SUM(AF10-AB10)</f>
        <v>0</v>
      </c>
      <c r="AE10" s="5">
        <f t="shared" ref="AE10:AE67" si="34">IF(OR(AD10=0,Z10=0),0,AD10/Z10)*100</f>
        <v>0</v>
      </c>
      <c r="AF10" s="6">
        <f>SUM(AF11:AF14)</f>
        <v>382385357.241</v>
      </c>
      <c r="AG10" s="7">
        <f t="shared" ref="AG10:AG67" si="35">IF(OR(AF10=0,Z10=0),0,AF10/Z10)*100</f>
        <v>10.312811718804349</v>
      </c>
      <c r="AH10" s="4">
        <f>SUM(AH11:AH14)</f>
        <v>59050.995999999999</v>
      </c>
      <c r="AI10" s="5">
        <f t="shared" si="3"/>
        <v>7.484527642881004E-3</v>
      </c>
      <c r="AJ10" s="6">
        <f>SUM(AJ11:AJ14)</f>
        <v>30640.995999999999</v>
      </c>
      <c r="AK10" s="5">
        <f t="shared" si="21"/>
        <v>51.88904180379955</v>
      </c>
      <c r="AL10" s="6">
        <f t="shared" si="22"/>
        <v>0</v>
      </c>
      <c r="AM10" s="5">
        <f t="shared" si="23"/>
        <v>0</v>
      </c>
      <c r="AN10" s="6">
        <f>SUM(AN11:AN14)</f>
        <v>30640.995999999999</v>
      </c>
      <c r="AO10" s="7">
        <f t="shared" si="24"/>
        <v>51.88904180379955</v>
      </c>
      <c r="AP10" s="4">
        <f>SUM(AP11:AP14)</f>
        <v>9388817.977</v>
      </c>
      <c r="AQ10" s="5">
        <f t="shared" si="4"/>
        <v>1.0061019637254598</v>
      </c>
      <c r="AR10" s="6">
        <f>SUM(AR11:AR14)</f>
        <v>6878231.1659999993</v>
      </c>
      <c r="AS10" s="5">
        <f t="shared" si="25"/>
        <v>73.259820169586405</v>
      </c>
      <c r="AT10" s="6">
        <f t="shared" si="26"/>
        <v>2489230.3230000008</v>
      </c>
      <c r="AU10" s="5">
        <f t="shared" si="27"/>
        <v>26.512712559748465</v>
      </c>
      <c r="AV10" s="6">
        <f>SUM(AV11:AV14)</f>
        <v>9367461.4890000001</v>
      </c>
      <c r="AW10" s="7">
        <f t="shared" si="28"/>
        <v>99.772532729334856</v>
      </c>
      <c r="AX10" s="4"/>
      <c r="AY10" s="5">
        <f t="shared" si="5"/>
        <v>0</v>
      </c>
      <c r="AZ10" s="4"/>
      <c r="BA10" s="5">
        <f t="shared" si="29"/>
        <v>0</v>
      </c>
      <c r="BB10" s="6"/>
      <c r="BC10" s="5">
        <f t="shared" si="30"/>
        <v>0</v>
      </c>
      <c r="BD10" s="4"/>
      <c r="BE10" s="7">
        <f t="shared" si="31"/>
        <v>0</v>
      </c>
      <c r="BF10" s="4">
        <f>SUM(BF11:BF14)</f>
        <v>3764342397</v>
      </c>
      <c r="BG10" s="6">
        <f>SUM(BG11:BG14)</f>
        <v>3764129412.9770002</v>
      </c>
      <c r="BH10" s="8">
        <f t="shared" si="6"/>
        <v>26.523550490911646</v>
      </c>
      <c r="BI10" s="4">
        <f>SUM(BI11:BI14)</f>
        <v>0</v>
      </c>
      <c r="BJ10" s="6">
        <f>SUM(BJ11:BJ14)</f>
        <v>3764129412.9770002</v>
      </c>
      <c r="BK10" s="6">
        <f>SUM(BK11:BK14)</f>
        <v>397842011.95499998</v>
      </c>
      <c r="BL10" s="5">
        <f t="shared" ref="BL10:BL70" si="36">IF(OR(BK10=0,BG10=0),0,BK10/BG10)*100</f>
        <v>10.569296862733314</v>
      </c>
      <c r="BM10" s="6">
        <f>SUM(F10+AD10+AL10+AT10+BB10)</f>
        <v>6431775.3219999997</v>
      </c>
      <c r="BN10" s="5">
        <f t="shared" si="7"/>
        <v>0.17087019643443113</v>
      </c>
      <c r="BO10" s="9">
        <f t="shared" si="8"/>
        <v>404273787.27700001</v>
      </c>
      <c r="BP10" s="7">
        <f t="shared" si="32"/>
        <v>10.740167059167746</v>
      </c>
    </row>
    <row r="11" spans="1:68" x14ac:dyDescent="0.2">
      <c r="A11" s="3" t="s">
        <v>27</v>
      </c>
      <c r="B11" s="28">
        <f>SUM([1]cor!$F$434)</f>
        <v>9575452.2080000043</v>
      </c>
      <c r="C11" s="5">
        <f t="shared" si="0"/>
        <v>0.28241943367540573</v>
      </c>
      <c r="D11" s="30">
        <f>SUM([1]cor!$J$434)</f>
        <v>5623038.5650000004</v>
      </c>
      <c r="E11" s="5">
        <f t="shared" si="9"/>
        <v>58.723477939789824</v>
      </c>
      <c r="F11" s="6">
        <f t="shared" si="10"/>
        <v>3942544.9989999989</v>
      </c>
      <c r="G11" s="5">
        <f t="shared" si="11"/>
        <v>41.173460149549072</v>
      </c>
      <c r="H11" s="30">
        <f>SUM([1]cor!$N$434)</f>
        <v>9565583.5639999993</v>
      </c>
      <c r="I11" s="7">
        <f t="shared" si="12"/>
        <v>99.896938089338903</v>
      </c>
      <c r="J11" s="28">
        <f>SUM([1]cor!$F$885)</f>
        <v>28243948.796</v>
      </c>
      <c r="K11" s="5">
        <f t="shared" si="1"/>
        <v>0.53679195626373377</v>
      </c>
      <c r="L11" s="30">
        <f>SUM([1]cor!$J$885)</f>
        <v>2924743.9870000002</v>
      </c>
      <c r="M11" s="5">
        <f t="shared" si="13"/>
        <v>10.355294183985391</v>
      </c>
      <c r="N11" s="6">
        <f t="shared" si="14"/>
        <v>1508799.5819999999</v>
      </c>
      <c r="O11" s="5">
        <f t="shared" si="15"/>
        <v>5.3420277486612679</v>
      </c>
      <c r="P11" s="30">
        <f>SUM([1]cor!$N$885)</f>
        <v>4433543.5690000001</v>
      </c>
      <c r="Q11" s="7">
        <f t="shared" si="16"/>
        <v>15.697321932646661</v>
      </c>
      <c r="R11" s="4">
        <f t="shared" ref="R11:R27" si="37">SUM(B11+J11)</f>
        <v>37819401.004000008</v>
      </c>
      <c r="S11" s="5">
        <f t="shared" si="2"/>
        <v>0.43711103623795639</v>
      </c>
      <c r="T11" s="4">
        <f t="shared" ref="T11:T27" si="38">SUM(D11+L11)</f>
        <v>8547782.5520000011</v>
      </c>
      <c r="U11" s="5">
        <f t="shared" si="17"/>
        <v>22.601581000968089</v>
      </c>
      <c r="V11" s="6">
        <f t="shared" si="18"/>
        <v>5451344.5809999984</v>
      </c>
      <c r="W11" s="5">
        <f t="shared" si="19"/>
        <v>14.414148390196427</v>
      </c>
      <c r="X11" s="4">
        <f t="shared" ref="X11:X27" si="39">SUM(H11+P11)</f>
        <v>13999127.132999999</v>
      </c>
      <c r="Y11" s="7">
        <f t="shared" si="20"/>
        <v>37.015729391164513</v>
      </c>
      <c r="Z11" s="4"/>
      <c r="AA11" s="5"/>
      <c r="AB11" s="6"/>
      <c r="AC11" s="5"/>
      <c r="AD11" s="6"/>
      <c r="AE11" s="5"/>
      <c r="AF11" s="6"/>
      <c r="AG11" s="7"/>
      <c r="AH11" s="28">
        <f>SUM([1]cor!$F$1787)</f>
        <v>30640.995999999999</v>
      </c>
      <c r="AI11" s="5">
        <f t="shared" si="3"/>
        <v>3.8836496774314567E-3</v>
      </c>
      <c r="AJ11" s="30">
        <f>SUM([1]cor!$J$1787)</f>
        <v>30640.995999999999</v>
      </c>
      <c r="AK11" s="5">
        <f t="shared" si="21"/>
        <v>100</v>
      </c>
      <c r="AL11" s="6">
        <f t="shared" si="22"/>
        <v>0</v>
      </c>
      <c r="AM11" s="5">
        <f t="shared" si="23"/>
        <v>0</v>
      </c>
      <c r="AN11" s="30">
        <f>SUM([1]cor!$N$1787)</f>
        <v>30640.995999999999</v>
      </c>
      <c r="AO11" s="7">
        <f t="shared" si="24"/>
        <v>100</v>
      </c>
      <c r="AP11" s="28">
        <f>SUM([1]cor!$F$1801)</f>
        <v>8887739</v>
      </c>
      <c r="AQ11" s="5">
        <f t="shared" si="4"/>
        <v>0.95240654179095852</v>
      </c>
      <c r="AR11" s="30">
        <f>SUM([1]cor!$J$1801)</f>
        <v>6716930.9059999995</v>
      </c>
      <c r="AS11" s="5">
        <f t="shared" si="25"/>
        <v>75.575249295687001</v>
      </c>
      <c r="AT11" s="6">
        <f t="shared" si="26"/>
        <v>2149451.6060000006</v>
      </c>
      <c r="AU11" s="5">
        <f t="shared" si="27"/>
        <v>24.18445912959416</v>
      </c>
      <c r="AV11" s="30">
        <f>SUM([1]cor!$N$1801)</f>
        <v>8866382.5120000001</v>
      </c>
      <c r="AW11" s="7">
        <f t="shared" si="28"/>
        <v>99.759708425281161</v>
      </c>
      <c r="AX11" s="4"/>
      <c r="AY11" s="5">
        <f t="shared" si="5"/>
        <v>0</v>
      </c>
      <c r="AZ11" s="4"/>
      <c r="BA11" s="5">
        <f t="shared" si="29"/>
        <v>0</v>
      </c>
      <c r="BB11" s="6"/>
      <c r="BC11" s="5">
        <f t="shared" si="30"/>
        <v>0</v>
      </c>
      <c r="BD11" s="4"/>
      <c r="BE11" s="7">
        <f t="shared" si="31"/>
        <v>0</v>
      </c>
      <c r="BF11" s="28">
        <f>SUM([1]cor!$D$432)</f>
        <v>52387781</v>
      </c>
      <c r="BG11" s="6">
        <f t="shared" ref="BG11:BG27" si="40">SUM(R11+Z11+AH11+AP11+AX11)</f>
        <v>46737781.000000007</v>
      </c>
      <c r="BH11" s="8">
        <f t="shared" si="6"/>
        <v>0.32933296339730439</v>
      </c>
      <c r="BI11" s="4">
        <f>SUM([2]corp!$H$320)</f>
        <v>0</v>
      </c>
      <c r="BJ11" s="6">
        <f t="shared" ref="BJ11:BJ27" si="41">SUM(BG11-BI11)</f>
        <v>46737781.000000007</v>
      </c>
      <c r="BK11" s="6">
        <f t="shared" ref="BK11:BK27" si="42">SUM(T11+AB11+AJ11+AR11+AZ11)</f>
        <v>15295354.454</v>
      </c>
      <c r="BL11" s="5">
        <f t="shared" si="36"/>
        <v>32.725889262907017</v>
      </c>
      <c r="BM11" s="6">
        <f t="shared" ref="BM11:BM27" si="43">SUM(V11+AD11+AL11+AT11+BB11)</f>
        <v>7600796.186999999</v>
      </c>
      <c r="BN11" s="5">
        <f t="shared" si="7"/>
        <v>16.262638114975971</v>
      </c>
      <c r="BO11" s="9">
        <f t="shared" si="8"/>
        <v>22896150.640999999</v>
      </c>
      <c r="BP11" s="7">
        <f t="shared" si="32"/>
        <v>48.988527377882988</v>
      </c>
    </row>
    <row r="12" spans="1:68" x14ac:dyDescent="0.2">
      <c r="A12" s="3" t="s">
        <v>28</v>
      </c>
      <c r="B12" s="28">
        <f>SUM([1]pto!$F$434)</f>
        <v>0</v>
      </c>
      <c r="C12" s="5">
        <f t="shared" si="0"/>
        <v>0</v>
      </c>
      <c r="D12" s="30">
        <f>SUM([1]pto!$J$434)</f>
        <v>0</v>
      </c>
      <c r="E12" s="5">
        <f t="shared" si="9"/>
        <v>0</v>
      </c>
      <c r="F12" s="6">
        <f t="shared" si="10"/>
        <v>0</v>
      </c>
      <c r="G12" s="5">
        <f t="shared" si="11"/>
        <v>0</v>
      </c>
      <c r="H12" s="30">
        <f>SUM([1]pto!$N$434)</f>
        <v>0</v>
      </c>
      <c r="I12" s="7">
        <f t="shared" si="12"/>
        <v>0</v>
      </c>
      <c r="J12" s="28">
        <f>SUM([1]pto!$F$885)</f>
        <v>0</v>
      </c>
      <c r="K12" s="5">
        <f t="shared" si="1"/>
        <v>0</v>
      </c>
      <c r="L12" s="30">
        <f>SUM([1]pto!$J$885)</f>
        <v>0</v>
      </c>
      <c r="M12" s="5">
        <f t="shared" si="13"/>
        <v>0</v>
      </c>
      <c r="N12" s="6">
        <f t="shared" si="14"/>
        <v>0</v>
      </c>
      <c r="O12" s="5">
        <f t="shared" si="15"/>
        <v>0</v>
      </c>
      <c r="P12" s="30">
        <f>SUM([1]pto!$N$885)</f>
        <v>0</v>
      </c>
      <c r="Q12" s="7">
        <f t="shared" si="16"/>
        <v>0</v>
      </c>
      <c r="R12" s="4">
        <f t="shared" si="37"/>
        <v>0</v>
      </c>
      <c r="S12" s="5">
        <f t="shared" si="2"/>
        <v>0</v>
      </c>
      <c r="T12" s="4">
        <f t="shared" si="38"/>
        <v>0</v>
      </c>
      <c r="U12" s="5">
        <f t="shared" si="17"/>
        <v>0</v>
      </c>
      <c r="V12" s="6">
        <f t="shared" si="18"/>
        <v>0</v>
      </c>
      <c r="W12" s="5">
        <f t="shared" si="19"/>
        <v>0</v>
      </c>
      <c r="X12" s="4">
        <f t="shared" si="39"/>
        <v>0</v>
      </c>
      <c r="Y12" s="7">
        <f t="shared" si="20"/>
        <v>0</v>
      </c>
      <c r="Z12" s="4">
        <f>SUM([1]pto!$F$1628)</f>
        <v>3707867143</v>
      </c>
      <c r="AA12" s="5">
        <f>IF(OR(Z12=0,Z$84=0),0,Z12/Z$84)*100</f>
        <v>95.070405570917146</v>
      </c>
      <c r="AB12" s="6">
        <f>SUM([1]pto!$J$1628)</f>
        <v>382385357.241</v>
      </c>
      <c r="AC12" s="5">
        <f t="shared" si="33"/>
        <v>10.312811718804349</v>
      </c>
      <c r="AD12" s="6">
        <f>SUM(AF12-AB12)</f>
        <v>0</v>
      </c>
      <c r="AE12" s="5">
        <f t="shared" si="34"/>
        <v>0</v>
      </c>
      <c r="AF12" s="6">
        <f>SUM([1]pto!$N$1628)</f>
        <v>382385357.241</v>
      </c>
      <c r="AG12" s="7">
        <f t="shared" si="35"/>
        <v>10.312811718804349</v>
      </c>
      <c r="AH12" s="28">
        <f>SUM([1]pto!$F$1787)</f>
        <v>0</v>
      </c>
      <c r="AI12" s="5">
        <f t="shared" si="3"/>
        <v>0</v>
      </c>
      <c r="AJ12" s="30">
        <f>SUM([1]pto!$J$1787)</f>
        <v>0</v>
      </c>
      <c r="AK12" s="5">
        <f t="shared" si="21"/>
        <v>0</v>
      </c>
      <c r="AL12" s="6">
        <f t="shared" si="22"/>
        <v>0</v>
      </c>
      <c r="AM12" s="5">
        <f t="shared" si="23"/>
        <v>0</v>
      </c>
      <c r="AN12" s="30">
        <f>SUM([1]pto!$N$1787)</f>
        <v>0</v>
      </c>
      <c r="AO12" s="7">
        <f t="shared" si="24"/>
        <v>0</v>
      </c>
      <c r="AP12" s="28">
        <f>SUM([1]pto!$F$1801)</f>
        <v>0</v>
      </c>
      <c r="AQ12" s="5">
        <f t="shared" si="4"/>
        <v>0</v>
      </c>
      <c r="AR12" s="30">
        <f>SUM([1]pto!$J$1801)</f>
        <v>0</v>
      </c>
      <c r="AS12" s="5">
        <f t="shared" si="25"/>
        <v>0</v>
      </c>
      <c r="AT12" s="6">
        <f t="shared" si="26"/>
        <v>0</v>
      </c>
      <c r="AU12" s="5">
        <f t="shared" si="27"/>
        <v>0</v>
      </c>
      <c r="AV12" s="30">
        <f>SUM([1]pto!$N$1801)</f>
        <v>0</v>
      </c>
      <c r="AW12" s="7">
        <f t="shared" si="28"/>
        <v>0</v>
      </c>
      <c r="AX12" s="4"/>
      <c r="AY12" s="5">
        <f t="shared" si="5"/>
        <v>0</v>
      </c>
      <c r="AZ12" s="4"/>
      <c r="BA12" s="5">
        <f t="shared" si="29"/>
        <v>0</v>
      </c>
      <c r="BB12" s="6"/>
      <c r="BC12" s="5">
        <f t="shared" si="30"/>
        <v>0</v>
      </c>
      <c r="BD12" s="4"/>
      <c r="BE12" s="7">
        <f t="shared" si="31"/>
        <v>0</v>
      </c>
      <c r="BF12" s="28">
        <f>SUM([1]pto!$D$432)</f>
        <v>3707867143</v>
      </c>
      <c r="BG12" s="6">
        <f t="shared" si="40"/>
        <v>3707867143</v>
      </c>
      <c r="BH12" s="8">
        <f t="shared" si="6"/>
        <v>26.127104196232303</v>
      </c>
      <c r="BI12" s="4">
        <f>SUM([2]ppto!$H$320)</f>
        <v>0</v>
      </c>
      <c r="BJ12" s="6">
        <f t="shared" si="41"/>
        <v>3707867143</v>
      </c>
      <c r="BK12" s="6">
        <f t="shared" si="42"/>
        <v>382385357.241</v>
      </c>
      <c r="BL12" s="5">
        <f t="shared" si="36"/>
        <v>10.312811718804349</v>
      </c>
      <c r="BM12" s="6">
        <f t="shared" si="43"/>
        <v>0</v>
      </c>
      <c r="BN12" s="5">
        <f t="shared" si="7"/>
        <v>0</v>
      </c>
      <c r="BO12" s="9">
        <f t="shared" si="8"/>
        <v>382385357.241</v>
      </c>
      <c r="BP12" s="7">
        <f t="shared" si="32"/>
        <v>10.312811718804349</v>
      </c>
    </row>
    <row r="13" spans="1:68" x14ac:dyDescent="0.2">
      <c r="A13" s="3" t="s">
        <v>29</v>
      </c>
      <c r="B13" s="28">
        <f>SUM([1]cre!$F$434)</f>
        <v>0</v>
      </c>
      <c r="C13" s="5">
        <f t="shared" si="0"/>
        <v>0</v>
      </c>
      <c r="D13" s="30">
        <f>SUM([1]cre!$J$434)</f>
        <v>0</v>
      </c>
      <c r="E13" s="5">
        <f t="shared" si="9"/>
        <v>0</v>
      </c>
      <c r="F13" s="6">
        <f t="shared" si="10"/>
        <v>0</v>
      </c>
      <c r="G13" s="5">
        <f t="shared" si="11"/>
        <v>0</v>
      </c>
      <c r="H13" s="30">
        <f>SUM([1]cre!$N$434)</f>
        <v>0</v>
      </c>
      <c r="I13" s="7">
        <f t="shared" si="12"/>
        <v>0</v>
      </c>
      <c r="J13" s="28">
        <f>SUM([1]cre!$F$885)</f>
        <v>0</v>
      </c>
      <c r="K13" s="5">
        <f t="shared" si="1"/>
        <v>0</v>
      </c>
      <c r="L13" s="30">
        <f>SUM([1]cre!$J$885)</f>
        <v>0</v>
      </c>
      <c r="M13" s="5">
        <f t="shared" si="13"/>
        <v>0</v>
      </c>
      <c r="N13" s="6">
        <f t="shared" si="14"/>
        <v>0</v>
      </c>
      <c r="O13" s="5">
        <f t="shared" si="15"/>
        <v>0</v>
      </c>
      <c r="P13" s="30">
        <f>SUM([1]cre!$N$885)</f>
        <v>0</v>
      </c>
      <c r="Q13" s="7">
        <f t="shared" si="16"/>
        <v>0</v>
      </c>
      <c r="R13" s="4">
        <f t="shared" si="37"/>
        <v>0</v>
      </c>
      <c r="S13" s="5">
        <f t="shared" si="2"/>
        <v>0</v>
      </c>
      <c r="T13" s="4">
        <f t="shared" si="38"/>
        <v>0</v>
      </c>
      <c r="U13" s="5">
        <f t="shared" si="17"/>
        <v>0</v>
      </c>
      <c r="V13" s="6">
        <f t="shared" si="18"/>
        <v>0</v>
      </c>
      <c r="W13" s="5">
        <f t="shared" si="19"/>
        <v>0</v>
      </c>
      <c r="X13" s="4">
        <f t="shared" si="39"/>
        <v>0</v>
      </c>
      <c r="Y13" s="7">
        <f t="shared" si="20"/>
        <v>0</v>
      </c>
      <c r="Z13" s="4"/>
      <c r="AA13" s="5"/>
      <c r="AB13" s="6"/>
      <c r="AC13" s="5"/>
      <c r="AD13" s="6"/>
      <c r="AE13" s="5"/>
      <c r="AF13" s="6"/>
      <c r="AG13" s="7"/>
      <c r="AH13" s="28">
        <f>SUM([1]cre!$F$1787)</f>
        <v>0</v>
      </c>
      <c r="AI13" s="5">
        <f t="shared" si="3"/>
        <v>0</v>
      </c>
      <c r="AJ13" s="30">
        <f>SUM([1]cre!$J$1787)</f>
        <v>0</v>
      </c>
      <c r="AK13" s="5">
        <f t="shared" si="21"/>
        <v>0</v>
      </c>
      <c r="AL13" s="6">
        <f t="shared" si="22"/>
        <v>0</v>
      </c>
      <c r="AM13" s="5">
        <f t="shared" si="23"/>
        <v>0</v>
      </c>
      <c r="AN13" s="30">
        <f>SUM([1]cre!$N$1787)</f>
        <v>0</v>
      </c>
      <c r="AO13" s="7">
        <f t="shared" si="24"/>
        <v>0</v>
      </c>
      <c r="AP13" s="28">
        <f>SUM([1]cre!$F$1801)</f>
        <v>0</v>
      </c>
      <c r="AQ13" s="5">
        <f t="shared" si="4"/>
        <v>0</v>
      </c>
      <c r="AR13" s="30">
        <f>SUM([1]cre!$J$1801)</f>
        <v>0</v>
      </c>
      <c r="AS13" s="5">
        <f t="shared" si="25"/>
        <v>0</v>
      </c>
      <c r="AT13" s="6">
        <f t="shared" si="26"/>
        <v>0</v>
      </c>
      <c r="AU13" s="5">
        <f t="shared" si="27"/>
        <v>0</v>
      </c>
      <c r="AV13" s="30">
        <f>SUM([1]cre!$N$1801)</f>
        <v>0</v>
      </c>
      <c r="AW13" s="7">
        <f t="shared" si="28"/>
        <v>0</v>
      </c>
      <c r="AX13" s="4"/>
      <c r="AY13" s="5">
        <f t="shared" si="5"/>
        <v>0</v>
      </c>
      <c r="AZ13" s="4"/>
      <c r="BA13" s="5">
        <f t="shared" si="29"/>
        <v>0</v>
      </c>
      <c r="BB13" s="6"/>
      <c r="BC13" s="5">
        <f t="shared" si="30"/>
        <v>0</v>
      </c>
      <c r="BD13" s="4"/>
      <c r="BE13" s="7">
        <f t="shared" si="31"/>
        <v>0</v>
      </c>
      <c r="BF13" s="28">
        <f>SUM([1]cre!$D$432)</f>
        <v>0</v>
      </c>
      <c r="BG13" s="6">
        <f t="shared" si="40"/>
        <v>0</v>
      </c>
      <c r="BH13" s="8">
        <f t="shared" si="6"/>
        <v>0</v>
      </c>
      <c r="BI13" s="4">
        <f>SUM([2]cred!$H$320)</f>
        <v>0</v>
      </c>
      <c r="BJ13" s="6">
        <f t="shared" si="41"/>
        <v>0</v>
      </c>
      <c r="BK13" s="6">
        <f t="shared" si="42"/>
        <v>0</v>
      </c>
      <c r="BL13" s="5">
        <f t="shared" si="36"/>
        <v>0</v>
      </c>
      <c r="BM13" s="6">
        <f t="shared" si="43"/>
        <v>0</v>
      </c>
      <c r="BN13" s="5">
        <f t="shared" si="7"/>
        <v>0</v>
      </c>
      <c r="BO13" s="9">
        <f t="shared" si="8"/>
        <v>0</v>
      </c>
      <c r="BP13" s="7">
        <f t="shared" si="32"/>
        <v>0</v>
      </c>
    </row>
    <row r="14" spans="1:68" x14ac:dyDescent="0.2">
      <c r="A14" s="3" t="s">
        <v>30</v>
      </c>
      <c r="B14" s="28">
        <f>SUM([1]cfc!$F$434)</f>
        <v>0</v>
      </c>
      <c r="C14" s="5">
        <f t="shared" si="0"/>
        <v>0</v>
      </c>
      <c r="D14" s="30">
        <f>SUM([1]cfc!$J$434)</f>
        <v>0</v>
      </c>
      <c r="E14" s="5">
        <f t="shared" si="9"/>
        <v>0</v>
      </c>
      <c r="F14" s="6">
        <f t="shared" si="10"/>
        <v>0</v>
      </c>
      <c r="G14" s="5">
        <f t="shared" si="11"/>
        <v>0</v>
      </c>
      <c r="H14" s="30">
        <f>SUM([1]cfc!$N$434)</f>
        <v>0</v>
      </c>
      <c r="I14" s="7">
        <f t="shared" si="12"/>
        <v>0</v>
      </c>
      <c r="J14" s="28">
        <f>SUM([1]cfc!$F$885)</f>
        <v>8995000</v>
      </c>
      <c r="K14" s="5">
        <f t="shared" si="1"/>
        <v>0.17095497805448878</v>
      </c>
      <c r="L14" s="30">
        <f>SUM([1]cfc!$J$885)</f>
        <v>0</v>
      </c>
      <c r="M14" s="5">
        <f t="shared" si="13"/>
        <v>0</v>
      </c>
      <c r="N14" s="6">
        <f t="shared" si="14"/>
        <v>0</v>
      </c>
      <c r="O14" s="5">
        <f t="shared" si="15"/>
        <v>0</v>
      </c>
      <c r="P14" s="30">
        <f>SUM([1]cfc!$N$885)</f>
        <v>0</v>
      </c>
      <c r="Q14" s="7">
        <f t="shared" si="16"/>
        <v>0</v>
      </c>
      <c r="R14" s="4">
        <f t="shared" si="37"/>
        <v>8995000</v>
      </c>
      <c r="S14" s="5">
        <f t="shared" si="2"/>
        <v>0.10396287795633159</v>
      </c>
      <c r="T14" s="4">
        <f t="shared" si="38"/>
        <v>0</v>
      </c>
      <c r="U14" s="5">
        <f t="shared" si="17"/>
        <v>0</v>
      </c>
      <c r="V14" s="6">
        <f t="shared" si="18"/>
        <v>0</v>
      </c>
      <c r="W14" s="5">
        <f t="shared" si="19"/>
        <v>0</v>
      </c>
      <c r="X14" s="4">
        <f t="shared" si="39"/>
        <v>0</v>
      </c>
      <c r="Y14" s="7">
        <f t="shared" si="20"/>
        <v>0</v>
      </c>
      <c r="Z14" s="4"/>
      <c r="AA14" s="5"/>
      <c r="AB14" s="6"/>
      <c r="AC14" s="5"/>
      <c r="AD14" s="6"/>
      <c r="AE14" s="5"/>
      <c r="AF14" s="6"/>
      <c r="AG14" s="7"/>
      <c r="AH14" s="28">
        <f>SUM([1]cfc!$F$1787)</f>
        <v>28410</v>
      </c>
      <c r="AI14" s="5">
        <f t="shared" si="3"/>
        <v>3.6008779654495464E-3</v>
      </c>
      <c r="AJ14" s="30">
        <f>SUM([1]cfc!$J$1787)</f>
        <v>0</v>
      </c>
      <c r="AK14" s="5">
        <f t="shared" si="21"/>
        <v>0</v>
      </c>
      <c r="AL14" s="6">
        <f t="shared" si="22"/>
        <v>0</v>
      </c>
      <c r="AM14" s="5">
        <f t="shared" si="23"/>
        <v>0</v>
      </c>
      <c r="AN14" s="30">
        <f>SUM([1]cfc!$N$1787)</f>
        <v>0</v>
      </c>
      <c r="AO14" s="7">
        <f t="shared" si="24"/>
        <v>0</v>
      </c>
      <c r="AP14" s="28">
        <f>SUM([1]cfc!$F$1801)</f>
        <v>501078.97700000001</v>
      </c>
      <c r="AQ14" s="5">
        <f t="shared" si="4"/>
        <v>5.369542193450115E-2</v>
      </c>
      <c r="AR14" s="30">
        <f>SUM([1]cfc!$J$1801)</f>
        <v>161300.26</v>
      </c>
      <c r="AS14" s="5">
        <f t="shared" si="25"/>
        <v>32.190586195756524</v>
      </c>
      <c r="AT14" s="6">
        <f t="shared" si="26"/>
        <v>339778.717</v>
      </c>
      <c r="AU14" s="5">
        <f t="shared" si="27"/>
        <v>67.809413804243476</v>
      </c>
      <c r="AV14" s="30">
        <f>SUM([1]cfc!$N$1801)</f>
        <v>501078.97700000001</v>
      </c>
      <c r="AW14" s="7">
        <f t="shared" si="28"/>
        <v>100</v>
      </c>
      <c r="AX14" s="4"/>
      <c r="AY14" s="5">
        <f t="shared" si="5"/>
        <v>0</v>
      </c>
      <c r="AZ14" s="4"/>
      <c r="BA14" s="5">
        <f t="shared" si="29"/>
        <v>0</v>
      </c>
      <c r="BB14" s="6"/>
      <c r="BC14" s="5">
        <f t="shared" si="30"/>
        <v>0</v>
      </c>
      <c r="BD14" s="4"/>
      <c r="BE14" s="7">
        <f t="shared" si="31"/>
        <v>0</v>
      </c>
      <c r="BF14" s="28">
        <f>SUM([1]cfc!$D$432)</f>
        <v>4087473</v>
      </c>
      <c r="BG14" s="6">
        <f t="shared" si="40"/>
        <v>9524488.977</v>
      </c>
      <c r="BH14" s="8">
        <f t="shared" si="6"/>
        <v>6.7113331282038613E-2</v>
      </c>
      <c r="BI14" s="4">
        <f>SUM([2]fcon!$H$320)</f>
        <v>0</v>
      </c>
      <c r="BJ14" s="6">
        <f t="shared" si="41"/>
        <v>9524488.977</v>
      </c>
      <c r="BK14" s="6">
        <f t="shared" si="42"/>
        <v>161300.26</v>
      </c>
      <c r="BL14" s="5">
        <f t="shared" si="36"/>
        <v>1.6935319090558281</v>
      </c>
      <c r="BM14" s="6">
        <f t="shared" si="43"/>
        <v>339778.717</v>
      </c>
      <c r="BN14" s="5">
        <f t="shared" si="7"/>
        <v>3.5674220193913508</v>
      </c>
      <c r="BO14" s="9">
        <f t="shared" si="8"/>
        <v>501078.97700000001</v>
      </c>
      <c r="BP14" s="7">
        <f t="shared" si="32"/>
        <v>5.2609539284471794</v>
      </c>
    </row>
    <row r="15" spans="1:68" x14ac:dyDescent="0.2">
      <c r="A15" s="3" t="s">
        <v>31</v>
      </c>
      <c r="B15" s="28">
        <f>SUM([1]edu!$F$434)</f>
        <v>1046810457.2339997</v>
      </c>
      <c r="C15" s="5">
        <f t="shared" si="0"/>
        <v>30.874742004405874</v>
      </c>
      <c r="D15" s="30">
        <f>SUM([1]edu!$J$434)</f>
        <v>920698186.42999947</v>
      </c>
      <c r="E15" s="5">
        <f t="shared" si="9"/>
        <v>87.952711980234866</v>
      </c>
      <c r="F15" s="6">
        <f t="shared" si="10"/>
        <v>124985196.02200019</v>
      </c>
      <c r="G15" s="5">
        <f t="shared" si="11"/>
        <v>11.939620507063918</v>
      </c>
      <c r="H15" s="30">
        <f>SUM([1]edu!$N$434)</f>
        <v>1045683382.4519997</v>
      </c>
      <c r="I15" s="7">
        <f t="shared" si="12"/>
        <v>99.892332487298788</v>
      </c>
      <c r="J15" s="28">
        <f>SUM([1]edu!$F$885)</f>
        <v>1255784265.766</v>
      </c>
      <c r="K15" s="5">
        <f t="shared" si="1"/>
        <v>23.866878443046009</v>
      </c>
      <c r="L15" s="30">
        <f>SUM([1]edu!$J$885)</f>
        <v>328767182.82300001</v>
      </c>
      <c r="M15" s="5">
        <f t="shared" si="13"/>
        <v>26.180227909007879</v>
      </c>
      <c r="N15" s="6">
        <f t="shared" si="14"/>
        <v>157144970.74400002</v>
      </c>
      <c r="O15" s="5">
        <f t="shared" si="15"/>
        <v>12.513691644969379</v>
      </c>
      <c r="P15" s="30">
        <f>SUM([1]edu!$N$885)</f>
        <v>485912153.56700003</v>
      </c>
      <c r="Q15" s="7">
        <f t="shared" si="16"/>
        <v>38.69391955397726</v>
      </c>
      <c r="R15" s="4">
        <f t="shared" si="37"/>
        <v>2302594723</v>
      </c>
      <c r="S15" s="5">
        <f t="shared" si="2"/>
        <v>26.6130488238068</v>
      </c>
      <c r="T15" s="4">
        <f t="shared" si="38"/>
        <v>1249465369.2529995</v>
      </c>
      <c r="U15" s="5">
        <f t="shared" si="17"/>
        <v>54.263364576163816</v>
      </c>
      <c r="V15" s="6">
        <f t="shared" si="18"/>
        <v>282130166.76600003</v>
      </c>
      <c r="W15" s="5">
        <f t="shared" si="19"/>
        <v>12.252706216507733</v>
      </c>
      <c r="X15" s="4">
        <f t="shared" si="39"/>
        <v>1531595536.0189996</v>
      </c>
      <c r="Y15" s="7">
        <f t="shared" si="20"/>
        <v>66.516070792671556</v>
      </c>
      <c r="Z15" s="4"/>
      <c r="AA15" s="5"/>
      <c r="AB15" s="6"/>
      <c r="AC15" s="5"/>
      <c r="AD15" s="6"/>
      <c r="AE15" s="5"/>
      <c r="AF15" s="6"/>
      <c r="AG15" s="7"/>
      <c r="AH15" s="28">
        <f>SUM([1]edu!$F$1787)</f>
        <v>20570420</v>
      </c>
      <c r="AI15" s="5">
        <f t="shared" si="3"/>
        <v>2.6072359070060771</v>
      </c>
      <c r="AJ15" s="30">
        <f>SUM([1]edu!$J$1787)</f>
        <v>1368861.8670000001</v>
      </c>
      <c r="AK15" s="5">
        <f t="shared" si="21"/>
        <v>6.6545158873761459</v>
      </c>
      <c r="AL15" s="6">
        <f t="shared" si="22"/>
        <v>163740.86199999996</v>
      </c>
      <c r="AM15" s="5">
        <f t="shared" si="23"/>
        <v>0.79600154979820525</v>
      </c>
      <c r="AN15" s="30">
        <f>SUM([1]edu!$N$1787)</f>
        <v>1532602.7290000001</v>
      </c>
      <c r="AO15" s="7">
        <f t="shared" si="24"/>
        <v>7.4505174371743506</v>
      </c>
      <c r="AP15" s="28">
        <f>SUM([1]edu!$F$1801)</f>
        <v>130431305.62200001</v>
      </c>
      <c r="AQ15" s="5">
        <f t="shared" si="4"/>
        <v>13.976966327288487</v>
      </c>
      <c r="AR15" s="30">
        <f>SUM([1]edu!$J$1801)</f>
        <v>98474014.658000007</v>
      </c>
      <c r="AS15" s="5">
        <f t="shared" si="25"/>
        <v>75.498757133801377</v>
      </c>
      <c r="AT15" s="6">
        <f t="shared" si="26"/>
        <v>31799529.248999983</v>
      </c>
      <c r="AU15" s="5">
        <f t="shared" si="27"/>
        <v>24.380288993776901</v>
      </c>
      <c r="AV15" s="30">
        <f>SUM([1]edu!$N$1801)</f>
        <v>130273543.90699999</v>
      </c>
      <c r="AW15" s="7">
        <f t="shared" si="28"/>
        <v>99.879046127578277</v>
      </c>
      <c r="AX15" s="4"/>
      <c r="AY15" s="5">
        <f t="shared" si="5"/>
        <v>0</v>
      </c>
      <c r="AZ15" s="4"/>
      <c r="BA15" s="5">
        <f t="shared" si="29"/>
        <v>0</v>
      </c>
      <c r="BB15" s="6"/>
      <c r="BC15" s="5">
        <f t="shared" si="30"/>
        <v>0</v>
      </c>
      <c r="BD15" s="4"/>
      <c r="BE15" s="7">
        <f t="shared" si="31"/>
        <v>0</v>
      </c>
      <c r="BF15" s="28">
        <f>SUM([1]edu!$D$432)</f>
        <v>2479172929</v>
      </c>
      <c r="BG15" s="6">
        <f t="shared" si="40"/>
        <v>2453596448.6220002</v>
      </c>
      <c r="BH15" s="8">
        <f t="shared" si="6"/>
        <v>17.289014842313229</v>
      </c>
      <c r="BI15" s="4">
        <f>SUM([2]educ!$H$320)</f>
        <v>0</v>
      </c>
      <c r="BJ15" s="6">
        <f t="shared" si="41"/>
        <v>2453596448.6220002</v>
      </c>
      <c r="BK15" s="6">
        <f t="shared" si="42"/>
        <v>1349308245.7779996</v>
      </c>
      <c r="BL15" s="5">
        <f t="shared" si="36"/>
        <v>54.993079507259814</v>
      </c>
      <c r="BM15" s="6">
        <f t="shared" si="43"/>
        <v>314093436.87699997</v>
      </c>
      <c r="BN15" s="5">
        <f t="shared" si="7"/>
        <v>12.801348691770503</v>
      </c>
      <c r="BO15" s="9">
        <f t="shared" si="8"/>
        <v>1663401682.6549997</v>
      </c>
      <c r="BP15" s="7">
        <f t="shared" si="32"/>
        <v>67.794428199030321</v>
      </c>
    </row>
    <row r="16" spans="1:68" ht="25.5" x14ac:dyDescent="0.2">
      <c r="A16" s="3" t="s">
        <v>32</v>
      </c>
      <c r="B16" s="28">
        <f>SUM([1]adt!$F$434)</f>
        <v>15592805.266999997</v>
      </c>
      <c r="C16" s="5">
        <f t="shared" si="0"/>
        <v>0.45989590227789495</v>
      </c>
      <c r="D16" s="30">
        <f>SUM([1]adt!$J$434)</f>
        <v>9680184.4830000009</v>
      </c>
      <c r="E16" s="5">
        <f t="shared" si="9"/>
        <v>62.081096488049937</v>
      </c>
      <c r="F16" s="6">
        <f t="shared" si="10"/>
        <v>5901513.4639999997</v>
      </c>
      <c r="G16" s="5">
        <f t="shared" si="11"/>
        <v>37.847669889713373</v>
      </c>
      <c r="H16" s="30">
        <f>SUM([1]adt!$N$434)</f>
        <v>15581697.947000001</v>
      </c>
      <c r="I16" s="7">
        <f t="shared" si="12"/>
        <v>99.92876637776331</v>
      </c>
      <c r="J16" s="28">
        <f>SUM([1]adt!$F$885)</f>
        <v>39730018.682999998</v>
      </c>
      <c r="K16" s="5">
        <f t="shared" si="1"/>
        <v>0.75509110306355687</v>
      </c>
      <c r="L16" s="30">
        <f>SUM([1]adt!$J$885)</f>
        <v>262585.92499999999</v>
      </c>
      <c r="M16" s="5">
        <f t="shared" si="13"/>
        <v>0.66092575262834541</v>
      </c>
      <c r="N16" s="6">
        <f t="shared" si="14"/>
        <v>4688061.7570000002</v>
      </c>
      <c r="O16" s="5">
        <f t="shared" si="15"/>
        <v>11.799797514331313</v>
      </c>
      <c r="P16" s="30">
        <f>SUM([1]adt!$N$885)</f>
        <v>4950647.682</v>
      </c>
      <c r="Q16" s="7">
        <f t="shared" si="16"/>
        <v>12.460723266959658</v>
      </c>
      <c r="R16" s="4">
        <f t="shared" si="37"/>
        <v>55322823.949999996</v>
      </c>
      <c r="S16" s="5">
        <f t="shared" si="2"/>
        <v>0.63941300661628331</v>
      </c>
      <c r="T16" s="4">
        <f t="shared" si="38"/>
        <v>9942770.4080000017</v>
      </c>
      <c r="U16" s="5">
        <f t="shared" si="17"/>
        <v>17.972275632542079</v>
      </c>
      <c r="V16" s="6">
        <f t="shared" si="18"/>
        <v>10589575.220999999</v>
      </c>
      <c r="W16" s="5">
        <f t="shared" si="19"/>
        <v>19.141422047744182</v>
      </c>
      <c r="X16" s="4">
        <f t="shared" si="39"/>
        <v>20532345.629000001</v>
      </c>
      <c r="Y16" s="7">
        <f t="shared" si="20"/>
        <v>37.113697680286265</v>
      </c>
      <c r="Z16" s="4"/>
      <c r="AA16" s="5"/>
      <c r="AB16" s="6"/>
      <c r="AC16" s="5"/>
      <c r="AD16" s="6"/>
      <c r="AE16" s="5"/>
      <c r="AF16" s="6"/>
      <c r="AG16" s="7"/>
      <c r="AH16" s="28">
        <f>SUM([1]adt!$F$1787)</f>
        <v>2504148</v>
      </c>
      <c r="AI16" s="5">
        <f t="shared" si="3"/>
        <v>0.31739286713919573</v>
      </c>
      <c r="AJ16" s="30">
        <f>SUM([1]adt!$J$1787)</f>
        <v>1195008.057</v>
      </c>
      <c r="AK16" s="5">
        <f t="shared" si="21"/>
        <v>47.721143358938853</v>
      </c>
      <c r="AL16" s="6">
        <f t="shared" si="22"/>
        <v>18</v>
      </c>
      <c r="AM16" s="5">
        <f t="shared" si="23"/>
        <v>7.1880735483685469E-4</v>
      </c>
      <c r="AN16" s="30">
        <f>SUM([1]adt!$N$1787)</f>
        <v>1195026.057</v>
      </c>
      <c r="AO16" s="7">
        <f t="shared" si="24"/>
        <v>47.72186216629369</v>
      </c>
      <c r="AP16" s="28">
        <f>SUM([1]adt!$F$1801)</f>
        <v>9915177.0529999994</v>
      </c>
      <c r="AQ16" s="5">
        <f t="shared" si="4"/>
        <v>1.0625063909159345</v>
      </c>
      <c r="AR16" s="30">
        <f>SUM([1]adt!$J$1801)</f>
        <v>7420001.841</v>
      </c>
      <c r="AS16" s="5">
        <f t="shared" si="25"/>
        <v>74.834789145343166</v>
      </c>
      <c r="AT16" s="6">
        <f t="shared" si="26"/>
        <v>2448583.2110000011</v>
      </c>
      <c r="AU16" s="5">
        <f t="shared" si="27"/>
        <v>24.69530496441455</v>
      </c>
      <c r="AV16" s="30">
        <f>SUM([1]adt!$N$1801)</f>
        <v>9868585.0520000011</v>
      </c>
      <c r="AW16" s="7">
        <f t="shared" si="28"/>
        <v>99.530094109757712</v>
      </c>
      <c r="AX16" s="4"/>
      <c r="AY16" s="5">
        <f t="shared" si="5"/>
        <v>0</v>
      </c>
      <c r="AZ16" s="4"/>
      <c r="BA16" s="5">
        <f t="shared" si="29"/>
        <v>0</v>
      </c>
      <c r="BB16" s="6"/>
      <c r="BC16" s="5">
        <f t="shared" si="30"/>
        <v>0</v>
      </c>
      <c r="BD16" s="4"/>
      <c r="BE16" s="7">
        <f t="shared" si="31"/>
        <v>0</v>
      </c>
      <c r="BF16" s="28">
        <f>SUM([1]adt!$D$432)</f>
        <v>84326303</v>
      </c>
      <c r="BG16" s="6">
        <f t="shared" si="40"/>
        <v>67742149.002999991</v>
      </c>
      <c r="BH16" s="8">
        <f t="shared" si="6"/>
        <v>0.47733808068593875</v>
      </c>
      <c r="BI16" s="4">
        <f>SUM([2]mova!$H$320)</f>
        <v>0</v>
      </c>
      <c r="BJ16" s="6">
        <f t="shared" si="41"/>
        <v>67742149.002999991</v>
      </c>
      <c r="BK16" s="6">
        <f t="shared" si="42"/>
        <v>18557780.306000002</v>
      </c>
      <c r="BL16" s="5">
        <f t="shared" si="36"/>
        <v>27.394732200152315</v>
      </c>
      <c r="BM16" s="6">
        <f t="shared" si="43"/>
        <v>13038176.432</v>
      </c>
      <c r="BN16" s="5">
        <f t="shared" si="7"/>
        <v>19.246771210967339</v>
      </c>
      <c r="BO16" s="9">
        <f t="shared" si="8"/>
        <v>31595956.738000002</v>
      </c>
      <c r="BP16" s="7">
        <f t="shared" si="32"/>
        <v>46.641503411119658</v>
      </c>
    </row>
    <row r="17" spans="1:68" ht="25.5" x14ac:dyDescent="0.2">
      <c r="A17" s="3" t="s">
        <v>33</v>
      </c>
      <c r="B17" s="28">
        <f>SUM([1]stt!$F$434)</f>
        <v>43183186.523999989</v>
      </c>
      <c r="C17" s="5">
        <f t="shared" si="0"/>
        <v>1.2736496217085482</v>
      </c>
      <c r="D17" s="30">
        <f>SUM([1]stt!$J$434)</f>
        <v>27665957.515000001</v>
      </c>
      <c r="E17" s="5">
        <f t="shared" si="9"/>
        <v>64.066503058138252</v>
      </c>
      <c r="F17" s="6">
        <f t="shared" si="10"/>
        <v>15404820.122999996</v>
      </c>
      <c r="G17" s="5">
        <f t="shared" si="11"/>
        <v>35.673189875504988</v>
      </c>
      <c r="H17" s="30">
        <f>SUM([1]stt!$N$434)</f>
        <v>43070777.637999997</v>
      </c>
      <c r="I17" s="7">
        <f t="shared" si="12"/>
        <v>99.739692933643241</v>
      </c>
      <c r="J17" s="28">
        <f>SUM([1]stt!$F$885)</f>
        <v>108066161.52599999</v>
      </c>
      <c r="K17" s="5">
        <f t="shared" si="1"/>
        <v>2.0538575066270339</v>
      </c>
      <c r="L17" s="30">
        <f>SUM([1]stt!$J$885)</f>
        <v>2676270.4210000001</v>
      </c>
      <c r="M17" s="5">
        <f t="shared" si="13"/>
        <v>2.4765110402816588</v>
      </c>
      <c r="N17" s="6">
        <f t="shared" si="14"/>
        <v>21436515</v>
      </c>
      <c r="O17" s="5">
        <f t="shared" si="15"/>
        <v>19.836473043268516</v>
      </c>
      <c r="P17" s="30">
        <f>SUM([1]stt!$N$885)</f>
        <v>24112785.421</v>
      </c>
      <c r="Q17" s="7">
        <f t="shared" si="16"/>
        <v>22.312984083550173</v>
      </c>
      <c r="R17" s="4">
        <f t="shared" si="37"/>
        <v>151249348.04999998</v>
      </c>
      <c r="S17" s="5">
        <f t="shared" si="2"/>
        <v>1.7481175666811417</v>
      </c>
      <c r="T17" s="4">
        <f t="shared" si="38"/>
        <v>30342227.936000001</v>
      </c>
      <c r="U17" s="5">
        <f t="shared" si="17"/>
        <v>20.061063619242493</v>
      </c>
      <c r="V17" s="6">
        <f t="shared" si="18"/>
        <v>36841335.122999996</v>
      </c>
      <c r="W17" s="5">
        <f t="shared" si="19"/>
        <v>24.358012512438066</v>
      </c>
      <c r="X17" s="4">
        <f t="shared" si="39"/>
        <v>67183563.059</v>
      </c>
      <c r="Y17" s="7">
        <f t="shared" si="20"/>
        <v>44.419076131680562</v>
      </c>
      <c r="Z17" s="4"/>
      <c r="AA17" s="5"/>
      <c r="AB17" s="6"/>
      <c r="AC17" s="5"/>
      <c r="AD17" s="6"/>
      <c r="AE17" s="5"/>
      <c r="AF17" s="6"/>
      <c r="AG17" s="7"/>
      <c r="AH17" s="28">
        <f>SUM([1]stt!$F$1787)</f>
        <v>35500000</v>
      </c>
      <c r="AI17" s="5">
        <f t="shared" si="3"/>
        <v>4.499513121205875</v>
      </c>
      <c r="AJ17" s="30">
        <f>SUM([1]stt!$J$1787)</f>
        <v>283003.12</v>
      </c>
      <c r="AK17" s="5">
        <f t="shared" si="21"/>
        <v>0.79719188732394375</v>
      </c>
      <c r="AL17" s="6">
        <f t="shared" si="22"/>
        <v>0</v>
      </c>
      <c r="AM17" s="5">
        <f t="shared" si="23"/>
        <v>0</v>
      </c>
      <c r="AN17" s="30">
        <f>SUM([1]stt!$N$1787)</f>
        <v>283003.12</v>
      </c>
      <c r="AO17" s="7">
        <f t="shared" si="24"/>
        <v>0.79719188732394375</v>
      </c>
      <c r="AP17" s="28">
        <f>SUM([1]stt!$F$1801)</f>
        <v>33930303.783</v>
      </c>
      <c r="AQ17" s="5">
        <f t="shared" si="4"/>
        <v>3.6359577264683076</v>
      </c>
      <c r="AR17" s="30">
        <f>SUM([1]stt!$J$1801)</f>
        <v>22151363.420000006</v>
      </c>
      <c r="AS17" s="5">
        <f t="shared" si="25"/>
        <v>65.284895654540051</v>
      </c>
      <c r="AT17" s="6">
        <f t="shared" si="26"/>
        <v>11604160.735999998</v>
      </c>
      <c r="AU17" s="5">
        <f t="shared" si="27"/>
        <v>34.199990693316444</v>
      </c>
      <c r="AV17" s="30">
        <f>SUM([1]stt!$N$1801)</f>
        <v>33755524.156000003</v>
      </c>
      <c r="AW17" s="7">
        <f t="shared" si="28"/>
        <v>99.484886347856488</v>
      </c>
      <c r="AX17" s="4"/>
      <c r="AY17" s="5">
        <f t="shared" si="5"/>
        <v>0</v>
      </c>
      <c r="AZ17" s="4"/>
      <c r="BA17" s="5">
        <f t="shared" si="29"/>
        <v>0</v>
      </c>
      <c r="BB17" s="6"/>
      <c r="BC17" s="5">
        <f t="shared" si="30"/>
        <v>0</v>
      </c>
      <c r="BD17" s="4"/>
      <c r="BE17" s="7">
        <f t="shared" si="31"/>
        <v>0</v>
      </c>
      <c r="BF17" s="28">
        <f>SUM([1]stt!$D$432)</f>
        <v>220246328</v>
      </c>
      <c r="BG17" s="6">
        <f t="shared" si="40"/>
        <v>220679651.83299997</v>
      </c>
      <c r="BH17" s="8">
        <f t="shared" si="6"/>
        <v>1.5549964535040131</v>
      </c>
      <c r="BI17" s="4">
        <f>SUM([2]movs!$H$320)</f>
        <v>0</v>
      </c>
      <c r="BJ17" s="6">
        <f t="shared" si="41"/>
        <v>220679651.83299997</v>
      </c>
      <c r="BK17" s="6">
        <f t="shared" si="42"/>
        <v>52776594.476000011</v>
      </c>
      <c r="BL17" s="5">
        <f t="shared" si="36"/>
        <v>23.91547840393498</v>
      </c>
      <c r="BM17" s="6">
        <f t="shared" si="43"/>
        <v>48445495.858999997</v>
      </c>
      <c r="BN17" s="5">
        <f t="shared" si="7"/>
        <v>21.952860382279958</v>
      </c>
      <c r="BO17" s="9">
        <f t="shared" si="8"/>
        <v>101222090.33500001</v>
      </c>
      <c r="BP17" s="7">
        <f t="shared" si="32"/>
        <v>45.868338786214935</v>
      </c>
    </row>
    <row r="18" spans="1:68" x14ac:dyDescent="0.2">
      <c r="A18" s="3" t="s">
        <v>34</v>
      </c>
      <c r="B18" s="28">
        <f>SUM([1]sal!$F$434)</f>
        <v>0</v>
      </c>
      <c r="C18" s="5"/>
      <c r="D18" s="30">
        <f>SUM([1]sal!$J$434)</f>
        <v>0</v>
      </c>
      <c r="E18" s="5"/>
      <c r="F18" s="6"/>
      <c r="G18" s="5"/>
      <c r="H18" s="30">
        <f>SUM([1]sal!$N$434)</f>
        <v>0</v>
      </c>
      <c r="I18" s="7"/>
      <c r="J18" s="28">
        <f>SUM([1]sal!$F$885)</f>
        <v>0</v>
      </c>
      <c r="K18" s="5"/>
      <c r="L18" s="30">
        <f>SUM([1]sal!$J$885)</f>
        <v>0</v>
      </c>
      <c r="M18" s="5"/>
      <c r="N18" s="6"/>
      <c r="O18" s="5"/>
      <c r="P18" s="30">
        <f>SUM([1]sal!$N$885)</f>
        <v>0</v>
      </c>
      <c r="Q18" s="7"/>
      <c r="R18" s="4">
        <f t="shared" si="37"/>
        <v>0</v>
      </c>
      <c r="S18" s="5"/>
      <c r="T18" s="4">
        <f t="shared" si="38"/>
        <v>0</v>
      </c>
      <c r="U18" s="5"/>
      <c r="V18" s="6"/>
      <c r="W18" s="5"/>
      <c r="X18" s="4">
        <f t="shared" si="39"/>
        <v>0</v>
      </c>
      <c r="Y18" s="7"/>
      <c r="Z18" s="4"/>
      <c r="AA18" s="5"/>
      <c r="AB18" s="6"/>
      <c r="AC18" s="5"/>
      <c r="AD18" s="6"/>
      <c r="AE18" s="5"/>
      <c r="AF18" s="6"/>
      <c r="AG18" s="7"/>
      <c r="AH18" s="28">
        <f>SUM([1]sal!$F$1787)</f>
        <v>0</v>
      </c>
      <c r="AI18" s="5"/>
      <c r="AJ18" s="30">
        <f>SUM([1]sal!$J$1787)</f>
        <v>0</v>
      </c>
      <c r="AK18" s="5"/>
      <c r="AL18" s="6"/>
      <c r="AM18" s="5"/>
      <c r="AN18" s="30">
        <f>SUM([1]sal!$N$1787)</f>
        <v>0</v>
      </c>
      <c r="AO18" s="7"/>
      <c r="AP18" s="28">
        <f>SUM([1]sal!$F$1801)</f>
        <v>0</v>
      </c>
      <c r="AQ18" s="5"/>
      <c r="AR18" s="30">
        <f>SUM([1]sal!$J$1801)</f>
        <v>0</v>
      </c>
      <c r="AS18" s="5"/>
      <c r="AT18" s="6"/>
      <c r="AU18" s="5"/>
      <c r="AV18" s="30">
        <f>SUM([1]sal!$N$1801)</f>
        <v>0</v>
      </c>
      <c r="AW18" s="7"/>
      <c r="AX18" s="4"/>
      <c r="AY18" s="5"/>
      <c r="AZ18" s="4"/>
      <c r="BA18" s="5"/>
      <c r="BB18" s="6"/>
      <c r="BC18" s="5"/>
      <c r="BD18" s="4"/>
      <c r="BE18" s="7"/>
      <c r="BF18" s="28">
        <f>SUM([1]sal!$D$432)</f>
        <v>0</v>
      </c>
      <c r="BG18" s="6">
        <f t="shared" si="40"/>
        <v>0</v>
      </c>
      <c r="BH18" s="8">
        <f t="shared" si="6"/>
        <v>0</v>
      </c>
      <c r="BI18" s="4">
        <f>SUM([2]salu!$H$320)</f>
        <v>0</v>
      </c>
      <c r="BJ18" s="6">
        <f t="shared" si="41"/>
        <v>0</v>
      </c>
      <c r="BK18" s="6">
        <f t="shared" si="42"/>
        <v>0</v>
      </c>
      <c r="BL18" s="5">
        <f t="shared" si="36"/>
        <v>0</v>
      </c>
      <c r="BM18" s="6">
        <f t="shared" si="43"/>
        <v>0</v>
      </c>
      <c r="BN18" s="5">
        <f t="shared" si="7"/>
        <v>0</v>
      </c>
      <c r="BO18" s="9">
        <f t="shared" si="8"/>
        <v>0</v>
      </c>
      <c r="BP18" s="7">
        <f t="shared" si="32"/>
        <v>0</v>
      </c>
    </row>
    <row r="19" spans="1:68" x14ac:dyDescent="0.2">
      <c r="A19" s="3" t="s">
        <v>35</v>
      </c>
      <c r="B19" s="28">
        <f>SUM([1]dllo!$F$434)</f>
        <v>10639935.088</v>
      </c>
      <c r="C19" s="5">
        <f t="shared" ref="C19:C50" si="44">IF(OR(B19=0,B$84=0),0,B19/B$84)*100</f>
        <v>0.31381540804783231</v>
      </c>
      <c r="D19" s="30">
        <f>SUM([1]dllo!$J$434)</f>
        <v>7277851.9170000004</v>
      </c>
      <c r="E19" s="5">
        <f t="shared" si="9"/>
        <v>68.401281180823688</v>
      </c>
      <c r="F19" s="6">
        <f t="shared" si="10"/>
        <v>3318083.1709999992</v>
      </c>
      <c r="G19" s="5">
        <f t="shared" si="11"/>
        <v>31.185182461707132</v>
      </c>
      <c r="H19" s="30">
        <f>SUM([1]dllo!$N$434)</f>
        <v>10595935.088</v>
      </c>
      <c r="I19" s="7">
        <f t="shared" si="12"/>
        <v>99.586463642530816</v>
      </c>
      <c r="J19" s="28">
        <f>SUM([1]dllo!$F$885)</f>
        <v>41169904.912</v>
      </c>
      <c r="K19" s="5">
        <f t="shared" ref="K19:K50" si="45">IF(OR(J19=0,J$84=0),0,J19/J$84)*100</f>
        <v>0.78245694171610347</v>
      </c>
      <c r="L19" s="30">
        <f>SUM([1]dllo!$J$885)</f>
        <v>6210.3019999999997</v>
      </c>
      <c r="M19" s="5">
        <f t="shared" ref="M19:M82" si="46">IF(OR(L19=0,J19=0),0,L19/J19)*100</f>
        <v>1.5084567266488515E-2</v>
      </c>
      <c r="N19" s="6">
        <f t="shared" ref="N19:N27" si="47">SUM(P19-L19)</f>
        <v>4296539.1549999993</v>
      </c>
      <c r="O19" s="5">
        <f t="shared" ref="O19:O82" si="48">IF(OR(N19=0,J19=0),0,N19/J19)*100</f>
        <v>10.436116294618076</v>
      </c>
      <c r="P19" s="30">
        <f>SUM([1]dllo!$N$885)</f>
        <v>4302749.4569999995</v>
      </c>
      <c r="Q19" s="7">
        <f t="shared" ref="Q19:Q60" si="49">IF(OR(P19=0,J19=0),0,P19/J19)*100</f>
        <v>10.451200861884564</v>
      </c>
      <c r="R19" s="4">
        <f t="shared" si="37"/>
        <v>51809840</v>
      </c>
      <c r="S19" s="5">
        <f t="shared" ref="S19:S50" si="50">IF(OR(R19=0,R$84=0),0,R19/R$84)*100</f>
        <v>0.59881045834986846</v>
      </c>
      <c r="T19" s="4">
        <f t="shared" si="38"/>
        <v>7284062.2190000005</v>
      </c>
      <c r="U19" s="5">
        <f t="shared" ref="U19:U28" si="51">IF(OR(T19=0,R19=0),0,T19/R19)*100</f>
        <v>14.059225465664438</v>
      </c>
      <c r="V19" s="6">
        <f t="shared" ref="V19:V27" si="52">SUM(X19-T19)</f>
        <v>7614622.3259999976</v>
      </c>
      <c r="W19" s="5">
        <f t="shared" ref="W19:W28" si="53">IF(OR(V19=0,R19=0),0,V19/R19)*100</f>
        <v>14.697251190121408</v>
      </c>
      <c r="X19" s="4">
        <f t="shared" si="39"/>
        <v>14898684.544999998</v>
      </c>
      <c r="Y19" s="7">
        <f t="shared" ref="Y19:Y28" si="54">IF(OR(X19=0,R19=0),0,X19/R19)*100</f>
        <v>28.756476655785846</v>
      </c>
      <c r="Z19" s="4">
        <f>SUM([1]dllo!$F$1628)</f>
        <v>30000000</v>
      </c>
      <c r="AA19" s="5">
        <f>IF(OR(Z19=0,Z$84=0),0,Z19/Z$84)*100</f>
        <v>0.7692055991035045</v>
      </c>
      <c r="AB19" s="6">
        <f>SUM([1]dllo!$J$1628)</f>
        <v>0</v>
      </c>
      <c r="AC19" s="5">
        <f>IF(OR(AB19=0,Z19=0),0,AB19/Z19)*100</f>
        <v>0</v>
      </c>
      <c r="AD19" s="6">
        <f>SUM(AF19-AB19)</f>
        <v>0</v>
      </c>
      <c r="AE19" s="5">
        <f>IF(OR(AD19=0,Z19=0),0,AD19/Z19)*100</f>
        <v>0</v>
      </c>
      <c r="AF19" s="6">
        <f>SUM([1]dllo!$N$1628)</f>
        <v>0</v>
      </c>
      <c r="AG19" s="7">
        <f>IF(OR(AF19=0,Z19=0),0,AF19/Z19)*100</f>
        <v>0</v>
      </c>
      <c r="AH19" s="28">
        <f>SUM([1]dllo!$F$1787)</f>
        <v>189600</v>
      </c>
      <c r="AI19" s="5">
        <f t="shared" ref="AI19:AI50" si="55">IF(OR(AH19=0,AH$84=0),0,AH19/AH$84)*100</f>
        <v>2.4031202472693913E-2</v>
      </c>
      <c r="AJ19" s="30">
        <f>SUM([1]dllo!$J$1787)</f>
        <v>145300</v>
      </c>
      <c r="AK19" s="5">
        <f t="shared" ref="AK19:AK82" si="56">IF(OR(AJ19=0,AH19=0),0,AJ19/AH19)*100</f>
        <v>76.635021097046419</v>
      </c>
      <c r="AL19" s="6">
        <f t="shared" ref="AL19:AL27" si="57">SUM(AN19-AJ19)</f>
        <v>0</v>
      </c>
      <c r="AM19" s="5">
        <f t="shared" ref="AM19:AM82" si="58">IF(OR(AL19=0,AH19=0),0,AL19/AH19)*100</f>
        <v>0</v>
      </c>
      <c r="AN19" s="30">
        <f>SUM([1]dllo!$N$1787)</f>
        <v>145300</v>
      </c>
      <c r="AO19" s="7">
        <f t="shared" ref="AO19:AO27" si="59">IF(OR(AN19=0,AH19=0),0,AN19/AH19)*100</f>
        <v>76.635021097046419</v>
      </c>
      <c r="AP19" s="28">
        <f>SUM([1]dllo!$F$1801)</f>
        <v>8201261.6680000005</v>
      </c>
      <c r="AQ19" s="5">
        <f t="shared" ref="AQ19:AQ50" si="60">IF(OR(AP19=0,AP$84=0),0,AP19/AP$84)*100</f>
        <v>0.87884390659341249</v>
      </c>
      <c r="AR19" s="30">
        <f>SUM([1]dllo!$J$1801)</f>
        <v>6699204.1159999995</v>
      </c>
      <c r="AS19" s="5">
        <f t="shared" ref="AS19:AS51" si="61">IF(OR(AR19=0,AP19=0),0,AR19/AP19)*100</f>
        <v>81.685042950637865</v>
      </c>
      <c r="AT19" s="6">
        <f t="shared" ref="AT19:AT27" si="62">SUM(AV19-AR19)</f>
        <v>1465955.8480000002</v>
      </c>
      <c r="AU19" s="5">
        <f t="shared" ref="AU19:AU51" si="63">IF(OR(AT19=0,AP19=0),0,AT19/AP19)*100</f>
        <v>17.874760095997466</v>
      </c>
      <c r="AV19" s="30">
        <f>SUM([1]dllo!$N$1801)</f>
        <v>8165159.9639999997</v>
      </c>
      <c r="AW19" s="7">
        <f t="shared" ref="AW19:AW27" si="64">IF(OR(AV19=0,AP19=0),0,AV19/AP19)*100</f>
        <v>99.559803046635338</v>
      </c>
      <c r="AX19" s="4"/>
      <c r="AY19" s="5">
        <f t="shared" ref="AY19:AY50" si="65">IF(OR(AX19=0,AX$84=0),0,AX19/AX$84)*100</f>
        <v>0</v>
      </c>
      <c r="AZ19" s="4"/>
      <c r="BA19" s="5">
        <f t="shared" ref="BA19:BA27" si="66">IF(OR(AZ19=0,AX19=0),0,AZ19/AX19)*100</f>
        <v>0</v>
      </c>
      <c r="BB19" s="6"/>
      <c r="BC19" s="5">
        <f t="shared" ref="BC19:BC27" si="67">IF(OR(BB19=0,AX19=0),0,BB19/AX19)*100</f>
        <v>0</v>
      </c>
      <c r="BD19" s="4"/>
      <c r="BE19" s="7">
        <f t="shared" ref="BE19:BE27" si="68">IF(OR(BD19=0,AX19=0),0,BD19/AX19)*100</f>
        <v>0</v>
      </c>
      <c r="BF19" s="28">
        <f>SUM([1]dllo!$D$432)</f>
        <v>93172057.993000001</v>
      </c>
      <c r="BG19" s="6">
        <f t="shared" si="40"/>
        <v>90200701.667999998</v>
      </c>
      <c r="BH19" s="8">
        <f t="shared" si="6"/>
        <v>0.63558996052548178</v>
      </c>
      <c r="BI19" s="4">
        <f>SUM([2]dllo!$H$320)</f>
        <v>0</v>
      </c>
      <c r="BJ19" s="6">
        <f t="shared" si="41"/>
        <v>90200701.667999998</v>
      </c>
      <c r="BK19" s="6">
        <f t="shared" si="42"/>
        <v>14128566.335000001</v>
      </c>
      <c r="BL19" s="5">
        <f t="shared" si="36"/>
        <v>15.663477194448824</v>
      </c>
      <c r="BM19" s="6">
        <f t="shared" si="43"/>
        <v>9080578.1739999987</v>
      </c>
      <c r="BN19" s="5">
        <f t="shared" si="7"/>
        <v>10.067081526064742</v>
      </c>
      <c r="BO19" s="9">
        <f t="shared" si="8"/>
        <v>23209144.509</v>
      </c>
      <c r="BP19" s="7">
        <f t="shared" si="32"/>
        <v>25.730558720513567</v>
      </c>
    </row>
    <row r="20" spans="1:68" x14ac:dyDescent="0.2">
      <c r="A20" s="3" t="s">
        <v>36</v>
      </c>
      <c r="B20" s="28">
        <f>SUM([1]hab!$F$434)</f>
        <v>7146828.6770000011</v>
      </c>
      <c r="C20" s="5">
        <f t="shared" si="44"/>
        <v>0.21078934589085765</v>
      </c>
      <c r="D20" s="30">
        <f>SUM([1]hab!$J$434)</f>
        <v>6186521.6090000002</v>
      </c>
      <c r="E20" s="5">
        <f t="shared" si="9"/>
        <v>86.563172122895963</v>
      </c>
      <c r="F20" s="6">
        <f t="shared" si="10"/>
        <v>958730.07900000084</v>
      </c>
      <c r="G20" s="5">
        <f t="shared" si="11"/>
        <v>13.414762299891084</v>
      </c>
      <c r="H20" s="30">
        <f>SUM([1]hab!$N$434)</f>
        <v>7145251.688000001</v>
      </c>
      <c r="I20" s="7">
        <f t="shared" si="12"/>
        <v>99.977934422787058</v>
      </c>
      <c r="J20" s="28">
        <f>SUM([1]hab!$F$885)</f>
        <v>60309957.523000009</v>
      </c>
      <c r="K20" s="5">
        <f t="shared" si="45"/>
        <v>1.1462242873609358</v>
      </c>
      <c r="L20" s="30">
        <f>SUM([1]hab!$J$885)</f>
        <v>1860054.7560000003</v>
      </c>
      <c r="M20" s="5">
        <f t="shared" si="46"/>
        <v>3.0841586238734187</v>
      </c>
      <c r="N20" s="6">
        <f t="shared" si="47"/>
        <v>2464480.6399999997</v>
      </c>
      <c r="O20" s="5">
        <f t="shared" si="48"/>
        <v>4.0863577777519362</v>
      </c>
      <c r="P20" s="30">
        <f>SUM([1]hab!$N$885)</f>
        <v>4324535.3959999997</v>
      </c>
      <c r="Q20" s="7">
        <f t="shared" si="49"/>
        <v>7.1705164016253544</v>
      </c>
      <c r="R20" s="4">
        <f t="shared" si="37"/>
        <v>67456786.200000018</v>
      </c>
      <c r="S20" s="5">
        <f t="shared" si="50"/>
        <v>0.77965554541822735</v>
      </c>
      <c r="T20" s="4">
        <f t="shared" si="38"/>
        <v>8046576.3650000002</v>
      </c>
      <c r="U20" s="5">
        <f t="shared" si="51"/>
        <v>11.928490546737606</v>
      </c>
      <c r="V20" s="6">
        <f t="shared" si="52"/>
        <v>3423210.7190000005</v>
      </c>
      <c r="W20" s="5">
        <f t="shared" si="53"/>
        <v>5.0746721150495597</v>
      </c>
      <c r="X20" s="4">
        <f t="shared" si="39"/>
        <v>11469787.084000001</v>
      </c>
      <c r="Y20" s="7">
        <f t="shared" si="54"/>
        <v>17.003162661787165</v>
      </c>
      <c r="Z20" s="4"/>
      <c r="AA20" s="5"/>
      <c r="AB20" s="6"/>
      <c r="AC20" s="5"/>
      <c r="AD20" s="6"/>
      <c r="AE20" s="5"/>
      <c r="AF20" s="6"/>
      <c r="AG20" s="7"/>
      <c r="AH20" s="28">
        <f>SUM([1]hab!$F$1787)</f>
        <v>18700000</v>
      </c>
      <c r="AI20" s="5">
        <f t="shared" si="55"/>
        <v>2.3701660666633764</v>
      </c>
      <c r="AJ20" s="30">
        <f>SUM([1]hab!$J$1787)</f>
        <v>15345624.546</v>
      </c>
      <c r="AK20" s="5">
        <f t="shared" si="56"/>
        <v>82.062163347593582</v>
      </c>
      <c r="AL20" s="6">
        <f t="shared" si="57"/>
        <v>1362.6899999994785</v>
      </c>
      <c r="AM20" s="5">
        <f t="shared" si="58"/>
        <v>7.2871122994624523E-3</v>
      </c>
      <c r="AN20" s="30">
        <f>SUM([1]hab!$N$1787)</f>
        <v>15346987.236</v>
      </c>
      <c r="AO20" s="7">
        <f t="shared" si="59"/>
        <v>82.069450459893048</v>
      </c>
      <c r="AP20" s="28">
        <f>SUM([1]hab!$F$1801)</f>
        <v>36664332.151999995</v>
      </c>
      <c r="AQ20" s="5">
        <f t="shared" si="60"/>
        <v>3.928935108463623</v>
      </c>
      <c r="AR20" s="30">
        <f>SUM([1]hab!$J$1801)</f>
        <v>9745260.0810000002</v>
      </c>
      <c r="AS20" s="5">
        <f t="shared" si="61"/>
        <v>26.579674329260644</v>
      </c>
      <c r="AT20" s="6">
        <f t="shared" si="62"/>
        <v>26907886.883999988</v>
      </c>
      <c r="AU20" s="5">
        <f t="shared" si="63"/>
        <v>73.389818672947499</v>
      </c>
      <c r="AV20" s="30">
        <f>SUM([1]hab!$N$1801)</f>
        <v>36653146.964999989</v>
      </c>
      <c r="AW20" s="7">
        <f t="shared" si="64"/>
        <v>99.969493002208154</v>
      </c>
      <c r="AX20" s="4"/>
      <c r="AY20" s="5">
        <f t="shared" si="65"/>
        <v>0</v>
      </c>
      <c r="AZ20" s="4"/>
      <c r="BA20" s="5">
        <f t="shared" si="66"/>
        <v>0</v>
      </c>
      <c r="BB20" s="6"/>
      <c r="BC20" s="5">
        <f t="shared" si="67"/>
        <v>0</v>
      </c>
      <c r="BD20" s="4"/>
      <c r="BE20" s="7">
        <f t="shared" si="68"/>
        <v>0</v>
      </c>
      <c r="BF20" s="28">
        <f>SUM([1]hab!$D$432)</f>
        <v>124745000</v>
      </c>
      <c r="BG20" s="6">
        <f t="shared" si="40"/>
        <v>122821118.35200001</v>
      </c>
      <c r="BH20" s="8">
        <f t="shared" si="6"/>
        <v>0.86544636927960283</v>
      </c>
      <c r="BI20" s="4">
        <f>SUM([2]habi!$H$320)</f>
        <v>0</v>
      </c>
      <c r="BJ20" s="6">
        <f t="shared" si="41"/>
        <v>122821118.35200001</v>
      </c>
      <c r="BK20" s="6">
        <f t="shared" si="42"/>
        <v>33137460.991999999</v>
      </c>
      <c r="BL20" s="5">
        <f t="shared" si="36"/>
        <v>26.980263196292896</v>
      </c>
      <c r="BM20" s="6">
        <f t="shared" si="43"/>
        <v>30332460.29299999</v>
      </c>
      <c r="BN20" s="5">
        <f t="shared" si="7"/>
        <v>24.696453427551823</v>
      </c>
      <c r="BO20" s="9">
        <f t="shared" si="8"/>
        <v>63469921.284999989</v>
      </c>
      <c r="BP20" s="7">
        <f t="shared" si="32"/>
        <v>51.676716623844719</v>
      </c>
    </row>
    <row r="21" spans="1:68" ht="25.5" x14ac:dyDescent="0.2">
      <c r="A21" s="3" t="s">
        <v>37</v>
      </c>
      <c r="B21" s="28">
        <f>SUM([1]cul!$F$434)</f>
        <v>9884613.410000002</v>
      </c>
      <c r="C21" s="5">
        <f t="shared" si="44"/>
        <v>0.29153786794739756</v>
      </c>
      <c r="D21" s="30">
        <f>SUM([1]cul!$J$434)</f>
        <v>5113687.5419999994</v>
      </c>
      <c r="E21" s="5">
        <f t="shared" si="9"/>
        <v>51.733814261533148</v>
      </c>
      <c r="F21" s="6">
        <f t="shared" si="10"/>
        <v>4768166.603000002</v>
      </c>
      <c r="G21" s="5">
        <f t="shared" si="11"/>
        <v>48.23827098969975</v>
      </c>
      <c r="H21" s="30">
        <f>SUM([1]cul!$N$434)</f>
        <v>9881854.1450000014</v>
      </c>
      <c r="I21" s="7">
        <f t="shared" si="12"/>
        <v>99.972085251232897</v>
      </c>
      <c r="J21" s="28">
        <f>SUM([1]cul!$F$885)</f>
        <v>13012386.59</v>
      </c>
      <c r="K21" s="5">
        <f t="shared" si="45"/>
        <v>0.2473076446837103</v>
      </c>
      <c r="L21" s="30">
        <f>SUM([1]cul!$J$885)</f>
        <v>1705564.098</v>
      </c>
      <c r="M21" s="5">
        <f t="shared" si="46"/>
        <v>13.107235065631414</v>
      </c>
      <c r="N21" s="6">
        <f t="shared" si="47"/>
        <v>5110042.9069999997</v>
      </c>
      <c r="O21" s="5">
        <f t="shared" si="48"/>
        <v>39.270604755372545</v>
      </c>
      <c r="P21" s="30">
        <f>SUM([1]cul!$N$885)</f>
        <v>6815607.0049999999</v>
      </c>
      <c r="Q21" s="7">
        <f t="shared" si="49"/>
        <v>52.377839821003967</v>
      </c>
      <c r="R21" s="4">
        <f t="shared" si="37"/>
        <v>22897000</v>
      </c>
      <c r="S21" s="5">
        <f t="shared" si="50"/>
        <v>0.26464013524915225</v>
      </c>
      <c r="T21" s="4">
        <f t="shared" si="38"/>
        <v>6819251.6399999997</v>
      </c>
      <c r="U21" s="5">
        <f t="shared" si="51"/>
        <v>29.782293051491461</v>
      </c>
      <c r="V21" s="6">
        <f t="shared" si="52"/>
        <v>9878209.5100000016</v>
      </c>
      <c r="W21" s="5">
        <f t="shared" si="53"/>
        <v>43.141937852120371</v>
      </c>
      <c r="X21" s="4">
        <f t="shared" si="39"/>
        <v>16697461.150000002</v>
      </c>
      <c r="Y21" s="7">
        <f t="shared" si="54"/>
        <v>72.924230903611843</v>
      </c>
      <c r="Z21" s="4"/>
      <c r="AA21" s="5"/>
      <c r="AB21" s="6"/>
      <c r="AC21" s="5"/>
      <c r="AD21" s="6"/>
      <c r="AE21" s="5"/>
      <c r="AF21" s="6"/>
      <c r="AG21" s="7"/>
      <c r="AH21" s="28">
        <f>SUM([1]cul!$F$1787)</f>
        <v>35000</v>
      </c>
      <c r="AI21" s="5">
        <f t="shared" si="55"/>
        <v>4.4361396969635385E-3</v>
      </c>
      <c r="AJ21" s="30">
        <f>SUM([1]cul!$J$1787)</f>
        <v>0</v>
      </c>
      <c r="AK21" s="5">
        <f t="shared" si="56"/>
        <v>0</v>
      </c>
      <c r="AL21" s="6">
        <f t="shared" si="57"/>
        <v>0</v>
      </c>
      <c r="AM21" s="5">
        <f t="shared" si="58"/>
        <v>0</v>
      </c>
      <c r="AN21" s="30">
        <f>SUM([1]cul!$N$1787)</f>
        <v>0</v>
      </c>
      <c r="AO21" s="7">
        <f t="shared" si="59"/>
        <v>0</v>
      </c>
      <c r="AP21" s="28">
        <f>SUM([1]cul!$F$1801)</f>
        <v>1076240.7519999999</v>
      </c>
      <c r="AQ21" s="5">
        <f t="shared" si="60"/>
        <v>0.1153295267499215</v>
      </c>
      <c r="AR21" s="30">
        <f>SUM([1]cul!$J$1801)</f>
        <v>1006084.9219999999</v>
      </c>
      <c r="AS21" s="5">
        <f t="shared" si="61"/>
        <v>93.481399968396659</v>
      </c>
      <c r="AT21" s="6">
        <f t="shared" si="62"/>
        <v>38966.776000000187</v>
      </c>
      <c r="AU21" s="5">
        <f t="shared" si="63"/>
        <v>3.6206374761025768</v>
      </c>
      <c r="AV21" s="30">
        <f>SUM([1]cul!$N$1801)</f>
        <v>1045051.6980000001</v>
      </c>
      <c r="AW21" s="7">
        <f t="shared" si="64"/>
        <v>97.102037444499246</v>
      </c>
      <c r="AX21" s="4"/>
      <c r="AY21" s="5">
        <f t="shared" si="65"/>
        <v>0</v>
      </c>
      <c r="AZ21" s="4"/>
      <c r="BA21" s="5">
        <f t="shared" si="66"/>
        <v>0</v>
      </c>
      <c r="BB21" s="6"/>
      <c r="BC21" s="5">
        <f t="shared" si="67"/>
        <v>0</v>
      </c>
      <c r="BD21" s="4"/>
      <c r="BE21" s="7">
        <f t="shared" si="68"/>
        <v>0</v>
      </c>
      <c r="BF21" s="28">
        <f>SUM([1]cul!$D$432)</f>
        <v>26223562</v>
      </c>
      <c r="BG21" s="6">
        <f t="shared" si="40"/>
        <v>24008240.752</v>
      </c>
      <c r="BH21" s="8">
        <f t="shared" si="6"/>
        <v>0.16917159744516083</v>
      </c>
      <c r="BI21" s="4">
        <f>SUM([2]cult!$H$320)</f>
        <v>0</v>
      </c>
      <c r="BJ21" s="6">
        <f t="shared" si="41"/>
        <v>24008240.752</v>
      </c>
      <c r="BK21" s="6">
        <f t="shared" si="42"/>
        <v>7825336.5619999999</v>
      </c>
      <c r="BL21" s="5">
        <f t="shared" si="36"/>
        <v>32.594377250853384</v>
      </c>
      <c r="BM21" s="6">
        <f t="shared" si="43"/>
        <v>9917176.2860000022</v>
      </c>
      <c r="BN21" s="5">
        <f t="shared" si="7"/>
        <v>41.307384362070984</v>
      </c>
      <c r="BO21" s="9">
        <f t="shared" si="8"/>
        <v>17742512.848000001</v>
      </c>
      <c r="BP21" s="7">
        <f t="shared" si="32"/>
        <v>73.901761612924361</v>
      </c>
    </row>
    <row r="22" spans="1:68" x14ac:dyDescent="0.2">
      <c r="A22" s="3" t="s">
        <v>38</v>
      </c>
      <c r="B22" s="28">
        <f>SUM([1]pla!$F$434)</f>
        <v>10276680.328</v>
      </c>
      <c r="C22" s="5">
        <f t="shared" si="44"/>
        <v>0.30310153246570742</v>
      </c>
      <c r="D22" s="30">
        <f>SUM([1]pla!$J$434)</f>
        <v>8480956.7410000004</v>
      </c>
      <c r="E22" s="5">
        <f t="shared" si="9"/>
        <v>82.526228999190096</v>
      </c>
      <c r="F22" s="6">
        <f t="shared" si="10"/>
        <v>1792477.040000001</v>
      </c>
      <c r="G22" s="5">
        <f t="shared" si="11"/>
        <v>17.442179602650388</v>
      </c>
      <c r="H22" s="30">
        <f>SUM([1]pla!$N$434)</f>
        <v>10273433.781000001</v>
      </c>
      <c r="I22" s="7">
        <f t="shared" si="12"/>
        <v>99.96840860184048</v>
      </c>
      <c r="J22" s="28">
        <f>SUM([1]pla!$F$885)</f>
        <v>12723319.672</v>
      </c>
      <c r="K22" s="5">
        <f t="shared" si="45"/>
        <v>0.24181376712696007</v>
      </c>
      <c r="L22" s="30">
        <f>SUM([1]pla!$J$885)</f>
        <v>1043603.3729999999</v>
      </c>
      <c r="M22" s="5">
        <f t="shared" si="46"/>
        <v>8.2022883956664288</v>
      </c>
      <c r="N22" s="6">
        <f t="shared" si="47"/>
        <v>3067608.1840000004</v>
      </c>
      <c r="O22" s="5">
        <f t="shared" si="48"/>
        <v>24.110124268518028</v>
      </c>
      <c r="P22" s="30">
        <f>SUM([1]pla!$N$885)</f>
        <v>4111211.557</v>
      </c>
      <c r="Q22" s="7">
        <f t="shared" si="49"/>
        <v>32.31241266418445</v>
      </c>
      <c r="R22" s="4">
        <f t="shared" si="37"/>
        <v>23000000</v>
      </c>
      <c r="S22" s="5">
        <f t="shared" si="50"/>
        <v>0.26583059399617859</v>
      </c>
      <c r="T22" s="4">
        <f t="shared" si="38"/>
        <v>9524560.1140000001</v>
      </c>
      <c r="U22" s="5">
        <f t="shared" si="51"/>
        <v>41.41113093043478</v>
      </c>
      <c r="V22" s="6">
        <f t="shared" si="52"/>
        <v>4860085.2240000013</v>
      </c>
      <c r="W22" s="5">
        <f t="shared" si="53"/>
        <v>21.130805321739135</v>
      </c>
      <c r="X22" s="4">
        <f t="shared" si="39"/>
        <v>14384645.338000001</v>
      </c>
      <c r="Y22" s="7">
        <f t="shared" si="54"/>
        <v>62.541936252173926</v>
      </c>
      <c r="Z22" s="4"/>
      <c r="AA22" s="5"/>
      <c r="AB22" s="6"/>
      <c r="AC22" s="5"/>
      <c r="AD22" s="6"/>
      <c r="AE22" s="5"/>
      <c r="AF22" s="6"/>
      <c r="AG22" s="7"/>
      <c r="AH22" s="28">
        <f>SUM([1]pla!$F$1787)</f>
        <v>0</v>
      </c>
      <c r="AI22" s="5">
        <f t="shared" si="55"/>
        <v>0</v>
      </c>
      <c r="AJ22" s="30">
        <f>SUM([1]pla!$J$1787)</f>
        <v>0</v>
      </c>
      <c r="AK22" s="5">
        <f t="shared" si="56"/>
        <v>0</v>
      </c>
      <c r="AL22" s="6">
        <f t="shared" si="57"/>
        <v>0</v>
      </c>
      <c r="AM22" s="5">
        <f t="shared" si="58"/>
        <v>0</v>
      </c>
      <c r="AN22" s="30">
        <f>SUM([1]pla!$N$1787)</f>
        <v>0</v>
      </c>
      <c r="AO22" s="7">
        <f t="shared" si="59"/>
        <v>0</v>
      </c>
      <c r="AP22" s="28">
        <f>SUM([1]pla!$F$1801)</f>
        <v>3494841.7239999999</v>
      </c>
      <c r="AQ22" s="5">
        <f t="shared" si="60"/>
        <v>0.37450583556308209</v>
      </c>
      <c r="AR22" s="30">
        <f>SUM([1]pla!$J$1801)</f>
        <v>2657353.4890000001</v>
      </c>
      <c r="AS22" s="5">
        <f t="shared" si="61"/>
        <v>76.036447394777639</v>
      </c>
      <c r="AT22" s="6">
        <f t="shared" si="62"/>
        <v>701486.81689999998</v>
      </c>
      <c r="AU22" s="5">
        <f t="shared" si="63"/>
        <v>20.072062551007818</v>
      </c>
      <c r="AV22" s="30">
        <f>SUM([1]pla!$N$1801)</f>
        <v>3358840.3059</v>
      </c>
      <c r="AW22" s="7">
        <f t="shared" si="64"/>
        <v>96.108509945785457</v>
      </c>
      <c r="AX22" s="4"/>
      <c r="AY22" s="5">
        <f t="shared" si="65"/>
        <v>0</v>
      </c>
      <c r="AZ22" s="4"/>
      <c r="BA22" s="5">
        <f t="shared" si="66"/>
        <v>0</v>
      </c>
      <c r="BB22" s="6"/>
      <c r="BC22" s="5">
        <f t="shared" si="67"/>
        <v>0</v>
      </c>
      <c r="BD22" s="4"/>
      <c r="BE22" s="7">
        <f t="shared" si="68"/>
        <v>0</v>
      </c>
      <c r="BF22" s="28">
        <f>SUM([1]pla!$D$432)</f>
        <v>27701000</v>
      </c>
      <c r="BG22" s="6">
        <f t="shared" si="40"/>
        <v>26494841.723999999</v>
      </c>
      <c r="BH22" s="8">
        <f t="shared" si="6"/>
        <v>0.18669317526451382</v>
      </c>
      <c r="BI22" s="4">
        <f>SUM([2]plan!$H$320)</f>
        <v>0</v>
      </c>
      <c r="BJ22" s="6">
        <f t="shared" si="41"/>
        <v>26494841.723999999</v>
      </c>
      <c r="BK22" s="6">
        <f t="shared" si="42"/>
        <v>12181913.603</v>
      </c>
      <c r="BL22" s="5">
        <f t="shared" si="36"/>
        <v>45.978435085215764</v>
      </c>
      <c r="BM22" s="6">
        <f t="shared" si="43"/>
        <v>5561572.0409000013</v>
      </c>
      <c r="BN22" s="5">
        <f t="shared" si="7"/>
        <v>20.991150273081743</v>
      </c>
      <c r="BO22" s="9">
        <f t="shared" si="8"/>
        <v>17743485.6439</v>
      </c>
      <c r="BP22" s="7">
        <f t="shared" si="32"/>
        <v>66.969585358297508</v>
      </c>
    </row>
    <row r="23" spans="1:68" x14ac:dyDescent="0.2">
      <c r="A23" s="3" t="s">
        <v>39</v>
      </c>
      <c r="B23" s="28">
        <f>SUM([1]int!$F$434)</f>
        <v>364053973.82099998</v>
      </c>
      <c r="C23" s="5">
        <f t="shared" si="44"/>
        <v>10.737447681886833</v>
      </c>
      <c r="D23" s="30">
        <f>SUM([1]int!$J$434)</f>
        <v>245561602.92199999</v>
      </c>
      <c r="E23" s="5">
        <f t="shared" si="9"/>
        <v>67.451977063911698</v>
      </c>
      <c r="F23" s="6">
        <f t="shared" si="10"/>
        <v>118343986.8416</v>
      </c>
      <c r="G23" s="5">
        <f t="shared" si="11"/>
        <v>32.507264128859092</v>
      </c>
      <c r="H23" s="30">
        <f>SUM([1]int!$N$434)</f>
        <v>363905589.76359999</v>
      </c>
      <c r="I23" s="7">
        <f t="shared" si="12"/>
        <v>99.95924119277079</v>
      </c>
      <c r="J23" s="28">
        <f>SUM([1]int!$F$885)</f>
        <v>170380461.79599997</v>
      </c>
      <c r="K23" s="5">
        <f t="shared" si="45"/>
        <v>3.2381754427180476</v>
      </c>
      <c r="L23" s="30">
        <f>SUM([1]int!$J$885)</f>
        <v>23344932.154999997</v>
      </c>
      <c r="M23" s="5">
        <f t="shared" si="46"/>
        <v>13.701648598036648</v>
      </c>
      <c r="N23" s="6">
        <f t="shared" si="47"/>
        <v>51601322.059</v>
      </c>
      <c r="O23" s="5">
        <f t="shared" si="48"/>
        <v>30.285938607669298</v>
      </c>
      <c r="P23" s="30">
        <f>SUM([1]int!$N$885)</f>
        <v>74946254.214000002</v>
      </c>
      <c r="Q23" s="7">
        <f t="shared" si="49"/>
        <v>43.98758720570595</v>
      </c>
      <c r="R23" s="4">
        <f t="shared" si="37"/>
        <v>534434435.61699998</v>
      </c>
      <c r="S23" s="5">
        <f t="shared" si="50"/>
        <v>6.1769140640034603</v>
      </c>
      <c r="T23" s="4">
        <f t="shared" si="38"/>
        <v>268906535.07699996</v>
      </c>
      <c r="U23" s="5">
        <f t="shared" si="51"/>
        <v>50.316094389866485</v>
      </c>
      <c r="V23" s="6">
        <f t="shared" si="52"/>
        <v>169945308.90060002</v>
      </c>
      <c r="W23" s="5">
        <f t="shared" si="53"/>
        <v>31.799094065561029</v>
      </c>
      <c r="X23" s="4">
        <f t="shared" si="39"/>
        <v>438851843.97759998</v>
      </c>
      <c r="Y23" s="7">
        <f t="shared" si="54"/>
        <v>82.115188455427514</v>
      </c>
      <c r="Z23" s="4"/>
      <c r="AA23" s="5"/>
      <c r="AB23" s="6"/>
      <c r="AC23" s="5"/>
      <c r="AD23" s="6"/>
      <c r="AE23" s="5"/>
      <c r="AF23" s="6"/>
      <c r="AG23" s="7"/>
      <c r="AH23" s="28">
        <f>SUM([1]int!$F$1787)</f>
        <v>2241398</v>
      </c>
      <c r="AI23" s="5">
        <f t="shared" si="55"/>
        <v>0.28409013269984801</v>
      </c>
      <c r="AJ23" s="30">
        <f>SUM([1]int!$J$1787)</f>
        <v>740186.78</v>
      </c>
      <c r="AK23" s="5">
        <f t="shared" si="56"/>
        <v>33.023442512217819</v>
      </c>
      <c r="AL23" s="6">
        <f t="shared" si="57"/>
        <v>0</v>
      </c>
      <c r="AM23" s="5">
        <f t="shared" si="58"/>
        <v>0</v>
      </c>
      <c r="AN23" s="30">
        <f>SUM([1]int!$N$1787)</f>
        <v>740186.78</v>
      </c>
      <c r="AO23" s="7">
        <f t="shared" si="59"/>
        <v>33.023442512217819</v>
      </c>
      <c r="AP23" s="28">
        <f>SUM([1]int!$F$1801)</f>
        <v>72181645.383000001</v>
      </c>
      <c r="AQ23" s="5">
        <f t="shared" si="60"/>
        <v>7.7349561300128569</v>
      </c>
      <c r="AR23" s="30">
        <f>SUM([1]int!$J$1801)</f>
        <v>60810166.853</v>
      </c>
      <c r="AS23" s="5">
        <f t="shared" si="61"/>
        <v>84.246024775879974</v>
      </c>
      <c r="AT23" s="6">
        <f t="shared" si="62"/>
        <v>11009451.061999992</v>
      </c>
      <c r="AU23" s="5">
        <f t="shared" si="63"/>
        <v>15.252424634521983</v>
      </c>
      <c r="AV23" s="30">
        <f>SUM([1]int!$N$1801)</f>
        <v>71819617.914999992</v>
      </c>
      <c r="AW23" s="7">
        <f t="shared" si="64"/>
        <v>99.498449410401946</v>
      </c>
      <c r="AX23" s="4"/>
      <c r="AY23" s="5">
        <f t="shared" si="65"/>
        <v>0</v>
      </c>
      <c r="AZ23" s="4"/>
      <c r="BA23" s="5">
        <f t="shared" si="66"/>
        <v>0</v>
      </c>
      <c r="BB23" s="6"/>
      <c r="BC23" s="5">
        <f t="shared" si="67"/>
        <v>0</v>
      </c>
      <c r="BD23" s="4"/>
      <c r="BE23" s="7">
        <f t="shared" si="68"/>
        <v>0</v>
      </c>
      <c r="BF23" s="28">
        <f>SUM([1]int!$D$432)</f>
        <v>608857479</v>
      </c>
      <c r="BG23" s="6">
        <f t="shared" si="40"/>
        <v>608857479</v>
      </c>
      <c r="BH23" s="8">
        <f t="shared" si="6"/>
        <v>4.2902515599891657</v>
      </c>
      <c r="BI23" s="4">
        <f>SUM([2]inte!$H$320)</f>
        <v>0</v>
      </c>
      <c r="BJ23" s="6">
        <f t="shared" si="41"/>
        <v>608857479</v>
      </c>
      <c r="BK23" s="6">
        <f t="shared" si="42"/>
        <v>330456888.70999992</v>
      </c>
      <c r="BL23" s="5">
        <f t="shared" si="36"/>
        <v>54.274916562205831</v>
      </c>
      <c r="BM23" s="6">
        <f t="shared" si="43"/>
        <v>180954759.96259999</v>
      </c>
      <c r="BN23" s="5">
        <f t="shared" si="7"/>
        <v>29.720380582300443</v>
      </c>
      <c r="BO23" s="9">
        <f t="shared" si="8"/>
        <v>511411648.67259991</v>
      </c>
      <c r="BP23" s="7">
        <f t="shared" si="32"/>
        <v>83.995297144506281</v>
      </c>
    </row>
    <row r="24" spans="1:68" x14ac:dyDescent="0.2">
      <c r="A24" s="3" t="s">
        <v>40</v>
      </c>
      <c r="B24" s="28">
        <f>SUM([1]dasc!$F$434)</f>
        <v>175560.39999999991</v>
      </c>
      <c r="C24" s="5">
        <f t="shared" si="44"/>
        <v>5.1779976200396751E-3</v>
      </c>
      <c r="D24" s="30">
        <f>SUM([1]dasc!$J$434)</f>
        <v>143992.93300000002</v>
      </c>
      <c r="E24" s="5">
        <f t="shared" si="9"/>
        <v>82.019027639490503</v>
      </c>
      <c r="F24" s="6">
        <f t="shared" si="10"/>
        <v>31567.466999999975</v>
      </c>
      <c r="G24" s="5">
        <f t="shared" si="11"/>
        <v>17.98097236050954</v>
      </c>
      <c r="H24" s="30">
        <f>SUM([1]dasc!$N$434)</f>
        <v>175560.4</v>
      </c>
      <c r="I24" s="7">
        <f t="shared" si="12"/>
        <v>100.00000000000004</v>
      </c>
      <c r="J24" s="28">
        <f>SUM([1]dasc!$F$885)</f>
        <v>1868157.074</v>
      </c>
      <c r="K24" s="5">
        <f t="shared" si="45"/>
        <v>3.5505364267705168E-2</v>
      </c>
      <c r="L24" s="30">
        <f>SUM([1]dasc!$J$885)</f>
        <v>6072.1930000000002</v>
      </c>
      <c r="M24" s="5">
        <f t="shared" si="46"/>
        <v>0.32503653383912406</v>
      </c>
      <c r="N24" s="6">
        <f t="shared" si="47"/>
        <v>544093.6</v>
      </c>
      <c r="O24" s="5">
        <f t="shared" si="48"/>
        <v>29.124617387499178</v>
      </c>
      <c r="P24" s="30">
        <f>SUM([1]dasc!$N$885)</f>
        <v>550165.79299999995</v>
      </c>
      <c r="Q24" s="7">
        <f t="shared" si="49"/>
        <v>29.449653921338303</v>
      </c>
      <c r="R24" s="4">
        <f t="shared" si="37"/>
        <v>2043717.4739999999</v>
      </c>
      <c r="S24" s="5">
        <f t="shared" si="50"/>
        <v>2.3620983916251729E-2</v>
      </c>
      <c r="T24" s="4">
        <f t="shared" si="38"/>
        <v>150065.12600000002</v>
      </c>
      <c r="U24" s="5">
        <f t="shared" si="51"/>
        <v>7.342752993459996</v>
      </c>
      <c r="V24" s="6">
        <f t="shared" si="52"/>
        <v>575661.06699999992</v>
      </c>
      <c r="W24" s="5">
        <f t="shared" si="53"/>
        <v>28.16735064036547</v>
      </c>
      <c r="X24" s="4">
        <f t="shared" si="39"/>
        <v>725726.19299999997</v>
      </c>
      <c r="Y24" s="7">
        <f t="shared" si="54"/>
        <v>35.510103633825466</v>
      </c>
      <c r="Z24" s="4"/>
      <c r="AA24" s="5"/>
      <c r="AB24" s="6"/>
      <c r="AC24" s="5"/>
      <c r="AD24" s="6"/>
      <c r="AE24" s="5"/>
      <c r="AF24" s="6"/>
      <c r="AG24" s="7"/>
      <c r="AH24" s="28">
        <f>SUM([1]dasc!$F$1787)</f>
        <v>0</v>
      </c>
      <c r="AI24" s="5">
        <f t="shared" si="55"/>
        <v>0</v>
      </c>
      <c r="AJ24" s="30">
        <f>SUM([1]dasc!$J$1787)</f>
        <v>0</v>
      </c>
      <c r="AK24" s="5">
        <f t="shared" si="56"/>
        <v>0</v>
      </c>
      <c r="AL24" s="6">
        <f t="shared" si="57"/>
        <v>0</v>
      </c>
      <c r="AM24" s="5">
        <f t="shared" si="58"/>
        <v>0</v>
      </c>
      <c r="AN24" s="30">
        <f>SUM([1]dasc!$N$1787)</f>
        <v>0</v>
      </c>
      <c r="AO24" s="7">
        <f t="shared" si="59"/>
        <v>0</v>
      </c>
      <c r="AP24" s="28">
        <f>SUM([1]dasc!$F$1801)</f>
        <v>1246282.459</v>
      </c>
      <c r="AQ24" s="5">
        <f t="shared" si="60"/>
        <v>0.13355112778074626</v>
      </c>
      <c r="AR24" s="30">
        <f>SUM([1]dasc!$J$1801)</f>
        <v>626173.52</v>
      </c>
      <c r="AS24" s="5">
        <f t="shared" si="61"/>
        <v>50.243306842530146</v>
      </c>
      <c r="AT24" s="6">
        <f t="shared" si="62"/>
        <v>614204.60599999991</v>
      </c>
      <c r="AU24" s="5">
        <f t="shared" si="63"/>
        <v>49.282937552762256</v>
      </c>
      <c r="AV24" s="30">
        <f>SUM([1]dasc!$N$1801)</f>
        <v>1240378.1259999999</v>
      </c>
      <c r="AW24" s="7">
        <f t="shared" si="64"/>
        <v>99.526244395292409</v>
      </c>
      <c r="AX24" s="4"/>
      <c r="AY24" s="5">
        <f t="shared" si="65"/>
        <v>0</v>
      </c>
      <c r="AZ24" s="4"/>
      <c r="BA24" s="5">
        <f t="shared" si="66"/>
        <v>0</v>
      </c>
      <c r="BB24" s="6"/>
      <c r="BC24" s="5">
        <f t="shared" si="67"/>
        <v>0</v>
      </c>
      <c r="BD24" s="4"/>
      <c r="BE24" s="7">
        <f t="shared" si="68"/>
        <v>0</v>
      </c>
      <c r="BF24" s="28">
        <f>SUM([1]dasc!$D$432)</f>
        <v>3290000</v>
      </c>
      <c r="BG24" s="6">
        <f t="shared" si="40"/>
        <v>3289999.9330000002</v>
      </c>
      <c r="BH24" s="8">
        <f t="shared" si="6"/>
        <v>2.3182645909351641E-2</v>
      </c>
      <c r="BI24" s="4">
        <f>SUM([2]dasc!$H$320)</f>
        <v>0</v>
      </c>
      <c r="BJ24" s="6">
        <f t="shared" si="41"/>
        <v>3289999.9330000002</v>
      </c>
      <c r="BK24" s="6">
        <f t="shared" si="42"/>
        <v>776238.64600000007</v>
      </c>
      <c r="BL24" s="5">
        <f t="shared" si="36"/>
        <v>23.593880298112456</v>
      </c>
      <c r="BM24" s="6">
        <f t="shared" si="43"/>
        <v>1189865.673</v>
      </c>
      <c r="BN24" s="5">
        <f t="shared" si="7"/>
        <v>36.166130614933358</v>
      </c>
      <c r="BO24" s="9">
        <f t="shared" si="8"/>
        <v>1966104.3190000001</v>
      </c>
      <c r="BP24" s="7">
        <f t="shared" si="32"/>
        <v>59.760010913045811</v>
      </c>
    </row>
    <row r="25" spans="1:68" x14ac:dyDescent="0.2">
      <c r="A25" s="3" t="s">
        <v>41</v>
      </c>
      <c r="B25" s="28">
        <f>SUM([1]amb!$F$434)</f>
        <v>18701049.658</v>
      </c>
      <c r="C25" s="5">
        <f t="shared" si="44"/>
        <v>0.55157080196540809</v>
      </c>
      <c r="D25" s="30">
        <f>SUM([1]amb!$J$434)</f>
        <v>11816992.604</v>
      </c>
      <c r="E25" s="5">
        <f t="shared" si="9"/>
        <v>63.188926932477749</v>
      </c>
      <c r="F25" s="6">
        <f t="shared" si="10"/>
        <v>6866663.3210000005</v>
      </c>
      <c r="G25" s="5">
        <f t="shared" si="11"/>
        <v>36.718063673300584</v>
      </c>
      <c r="H25" s="30">
        <f>SUM([1]amb!$N$434)</f>
        <v>18683655.925000001</v>
      </c>
      <c r="I25" s="7">
        <f t="shared" si="12"/>
        <v>99.906990605778333</v>
      </c>
      <c r="J25" s="28">
        <f>SUM([1]amb!$F$885)</f>
        <v>26434798.015999999</v>
      </c>
      <c r="K25" s="5">
        <f t="shared" si="45"/>
        <v>0.50240803943303214</v>
      </c>
      <c r="L25" s="30">
        <f>SUM([1]amb!$J$885)</f>
        <v>108718.45300000001</v>
      </c>
      <c r="M25" s="5">
        <f t="shared" si="46"/>
        <v>0.41127022394571272</v>
      </c>
      <c r="N25" s="6">
        <f t="shared" si="47"/>
        <v>7300311.6619999986</v>
      </c>
      <c r="O25" s="5">
        <f t="shared" si="48"/>
        <v>27.616294467547633</v>
      </c>
      <c r="P25" s="30">
        <f>SUM([1]amb!$N$885)</f>
        <v>7409030.1149999984</v>
      </c>
      <c r="Q25" s="7">
        <f t="shared" si="49"/>
        <v>28.027564691493346</v>
      </c>
      <c r="R25" s="4">
        <f t="shared" si="37"/>
        <v>45135847.673999995</v>
      </c>
      <c r="S25" s="5">
        <f t="shared" si="50"/>
        <v>0.5216734433782807</v>
      </c>
      <c r="T25" s="4">
        <f t="shared" si="38"/>
        <v>11925711.057</v>
      </c>
      <c r="U25" s="5">
        <f t="shared" si="51"/>
        <v>26.421816962727995</v>
      </c>
      <c r="V25" s="6">
        <f t="shared" si="52"/>
        <v>14166974.982999999</v>
      </c>
      <c r="W25" s="5">
        <f t="shared" si="53"/>
        <v>31.387413138494637</v>
      </c>
      <c r="X25" s="4">
        <f t="shared" si="39"/>
        <v>26092686.039999999</v>
      </c>
      <c r="Y25" s="7">
        <f t="shared" si="54"/>
        <v>57.809230101222632</v>
      </c>
      <c r="Z25" s="4"/>
      <c r="AA25" s="5"/>
      <c r="AB25" s="6"/>
      <c r="AC25" s="5"/>
      <c r="AD25" s="6"/>
      <c r="AE25" s="5"/>
      <c r="AF25" s="6"/>
      <c r="AG25" s="7"/>
      <c r="AH25" s="28">
        <f>SUM([1]amb!$F$1787)</f>
        <v>1025254</v>
      </c>
      <c r="AI25" s="5">
        <f t="shared" si="55"/>
        <v>0.12994771339630445</v>
      </c>
      <c r="AJ25" s="30">
        <f>SUM([1]amb!$J$1787)</f>
        <v>197880.73499999999</v>
      </c>
      <c r="AK25" s="5">
        <f t="shared" si="56"/>
        <v>19.300654764575413</v>
      </c>
      <c r="AL25" s="6">
        <f t="shared" si="57"/>
        <v>4198.0330000000249</v>
      </c>
      <c r="AM25" s="5">
        <f t="shared" si="58"/>
        <v>0.40946272826051155</v>
      </c>
      <c r="AN25" s="30">
        <f>SUM([1]amb!$N$1787)</f>
        <v>202078.76800000001</v>
      </c>
      <c r="AO25" s="7">
        <f t="shared" si="59"/>
        <v>19.710117492835924</v>
      </c>
      <c r="AP25" s="28">
        <f>SUM([1]amb!$F$1801)</f>
        <v>7075847.989000001</v>
      </c>
      <c r="AQ25" s="5">
        <f t="shared" si="60"/>
        <v>0.75824502873475474</v>
      </c>
      <c r="AR25" s="30">
        <f>SUM([1]amb!$J$1801)</f>
        <v>3840464.9000000004</v>
      </c>
      <c r="AS25" s="5">
        <f t="shared" si="61"/>
        <v>54.27568407306552</v>
      </c>
      <c r="AT25" s="6">
        <f t="shared" si="62"/>
        <v>2744823.9979999997</v>
      </c>
      <c r="AU25" s="5">
        <f t="shared" si="63"/>
        <v>38.791449480925237</v>
      </c>
      <c r="AV25" s="30">
        <f>SUM([1]amb!$N$1801)</f>
        <v>6585288.898</v>
      </c>
      <c r="AW25" s="7">
        <f t="shared" si="64"/>
        <v>93.067133553990757</v>
      </c>
      <c r="AX25" s="4"/>
      <c r="AY25" s="5">
        <f t="shared" si="65"/>
        <v>0</v>
      </c>
      <c r="AZ25" s="4"/>
      <c r="BA25" s="5">
        <f t="shared" si="66"/>
        <v>0</v>
      </c>
      <c r="BB25" s="6"/>
      <c r="BC25" s="5">
        <f t="shared" si="67"/>
        <v>0</v>
      </c>
      <c r="BD25" s="4"/>
      <c r="BE25" s="7">
        <f t="shared" si="68"/>
        <v>0</v>
      </c>
      <c r="BF25" s="28">
        <f>SUM([1]amb!$D$432)</f>
        <v>53852377</v>
      </c>
      <c r="BG25" s="6">
        <f t="shared" si="40"/>
        <v>53236949.662999995</v>
      </c>
      <c r="BH25" s="8">
        <f t="shared" si="6"/>
        <v>0.37512868646350395</v>
      </c>
      <c r="BI25" s="4">
        <f>SUM([2]ambi!$H$320)</f>
        <v>0</v>
      </c>
      <c r="BJ25" s="6">
        <f t="shared" si="41"/>
        <v>53236949.662999995</v>
      </c>
      <c r="BK25" s="6">
        <f t="shared" si="42"/>
        <v>15964056.692</v>
      </c>
      <c r="BL25" s="5">
        <f t="shared" si="36"/>
        <v>29.986798253948642</v>
      </c>
      <c r="BM25" s="6">
        <f t="shared" si="43"/>
        <v>16915997.013999999</v>
      </c>
      <c r="BN25" s="5">
        <f t="shared" si="7"/>
        <v>31.774917836355147</v>
      </c>
      <c r="BO25" s="9">
        <f t="shared" si="8"/>
        <v>32880053.706</v>
      </c>
      <c r="BP25" s="7">
        <f t="shared" si="32"/>
        <v>61.7617160903038</v>
      </c>
    </row>
    <row r="26" spans="1:68" ht="25.5" x14ac:dyDescent="0.2">
      <c r="A26" s="3" t="s">
        <v>82</v>
      </c>
      <c r="B26" s="28">
        <f>SUM([1]dad!$F$434)</f>
        <v>2893730.2180000003</v>
      </c>
      <c r="C26" s="5">
        <f t="shared" si="44"/>
        <v>8.5347995230364598E-2</v>
      </c>
      <c r="D26" s="30">
        <f>SUM([1]dad!$J$434)</f>
        <v>2575813.6710000001</v>
      </c>
      <c r="E26" s="5">
        <f t="shared" si="9"/>
        <v>89.013607936826673</v>
      </c>
      <c r="F26" s="6">
        <f t="shared" si="10"/>
        <v>311450.17399999965</v>
      </c>
      <c r="G26" s="5">
        <f t="shared" si="11"/>
        <v>10.76293056148331</v>
      </c>
      <c r="H26" s="30">
        <f>SUM([1]dad!$N$434)</f>
        <v>2887263.8449999997</v>
      </c>
      <c r="I26" s="7">
        <f t="shared" si="12"/>
        <v>99.776538498309989</v>
      </c>
      <c r="J26" s="28">
        <f>SUM([1]dad!$F$885)</f>
        <v>4655269.7819999997</v>
      </c>
      <c r="K26" s="5">
        <f t="shared" si="45"/>
        <v>8.8475991486329592E-2</v>
      </c>
      <c r="L26" s="30">
        <f>SUM([1]dad!$J$885)</f>
        <v>207366.57500000001</v>
      </c>
      <c r="M26" s="5">
        <f t="shared" si="46"/>
        <v>4.4544480709109635</v>
      </c>
      <c r="N26" s="6">
        <f t="shared" si="47"/>
        <v>1699873.7470000002</v>
      </c>
      <c r="O26" s="5">
        <f t="shared" si="48"/>
        <v>36.515042663536022</v>
      </c>
      <c r="P26" s="30">
        <f>SUM([1]dad!$N$885)</f>
        <v>1907240.3220000002</v>
      </c>
      <c r="Q26" s="7">
        <f t="shared" si="49"/>
        <v>40.969490734446985</v>
      </c>
      <c r="R26" s="4">
        <f t="shared" si="37"/>
        <v>7549000</v>
      </c>
      <c r="S26" s="5">
        <f t="shared" si="50"/>
        <v>8.7250224090310982E-2</v>
      </c>
      <c r="T26" s="4">
        <f t="shared" si="38"/>
        <v>2783180.2460000003</v>
      </c>
      <c r="U26" s="5">
        <f t="shared" si="51"/>
        <v>36.868197721552527</v>
      </c>
      <c r="V26" s="6">
        <f t="shared" si="52"/>
        <v>2011323.9209999992</v>
      </c>
      <c r="W26" s="5">
        <f t="shared" si="53"/>
        <v>26.643580884885402</v>
      </c>
      <c r="X26" s="4">
        <f t="shared" si="39"/>
        <v>4794504.1669999994</v>
      </c>
      <c r="Y26" s="7">
        <f t="shared" si="54"/>
        <v>63.511778606437929</v>
      </c>
      <c r="Z26" s="4"/>
      <c r="AA26" s="5"/>
      <c r="AB26" s="6"/>
      <c r="AC26" s="5"/>
      <c r="AD26" s="6"/>
      <c r="AE26" s="5"/>
      <c r="AF26" s="6"/>
      <c r="AG26" s="7"/>
      <c r="AH26" s="28">
        <f>SUM([1]dad!$F$1787)</f>
        <v>312400</v>
      </c>
      <c r="AI26" s="5">
        <f t="shared" si="55"/>
        <v>3.9595715466611697E-2</v>
      </c>
      <c r="AJ26" s="30">
        <f>SUM([1]dad!$J$1787)</f>
        <v>25443.852999999999</v>
      </c>
      <c r="AK26" s="5">
        <f t="shared" si="56"/>
        <v>8.1446392445582578</v>
      </c>
      <c r="AL26" s="6">
        <f t="shared" si="57"/>
        <v>0</v>
      </c>
      <c r="AM26" s="5">
        <f t="shared" si="58"/>
        <v>0</v>
      </c>
      <c r="AN26" s="30">
        <f>SUM([1]dad!$N$1787)</f>
        <v>25443.852999999999</v>
      </c>
      <c r="AO26" s="7">
        <f t="shared" si="59"/>
        <v>8.1446392445582578</v>
      </c>
      <c r="AP26" s="28">
        <f>SUM([1]dad!$F$1801)</f>
        <v>1379362.416</v>
      </c>
      <c r="AQ26" s="5">
        <f t="shared" si="60"/>
        <v>0.14781192252596317</v>
      </c>
      <c r="AR26" s="30">
        <f>SUM([1]dad!$J$1801)</f>
        <v>1174001.4839999999</v>
      </c>
      <c r="AS26" s="5">
        <f t="shared" si="61"/>
        <v>85.111894479804349</v>
      </c>
      <c r="AT26" s="6">
        <f t="shared" si="62"/>
        <v>205360.93200000003</v>
      </c>
      <c r="AU26" s="5">
        <f t="shared" si="63"/>
        <v>14.888105520195646</v>
      </c>
      <c r="AV26" s="30">
        <f>SUM([1]dad!$N$1801)</f>
        <v>1379362.416</v>
      </c>
      <c r="AW26" s="7">
        <f t="shared" si="64"/>
        <v>100</v>
      </c>
      <c r="AX26" s="4"/>
      <c r="AY26" s="5">
        <f t="shared" si="65"/>
        <v>0</v>
      </c>
      <c r="AZ26" s="4"/>
      <c r="BA26" s="5">
        <f t="shared" si="66"/>
        <v>0</v>
      </c>
      <c r="BB26" s="6"/>
      <c r="BC26" s="5">
        <f t="shared" si="67"/>
        <v>0</v>
      </c>
      <c r="BD26" s="4"/>
      <c r="BE26" s="7">
        <f t="shared" si="68"/>
        <v>0</v>
      </c>
      <c r="BF26" s="28">
        <f>SUM([1]dad!$D$432)</f>
        <v>9530565</v>
      </c>
      <c r="BG26" s="6">
        <f t="shared" si="40"/>
        <v>9240762.4159999993</v>
      </c>
      <c r="BH26" s="8">
        <f t="shared" si="6"/>
        <v>6.5114081272102192E-2</v>
      </c>
      <c r="BI26" s="4">
        <f>SUM([2]dade!$H$320)</f>
        <v>0</v>
      </c>
      <c r="BJ26" s="6">
        <f t="shared" si="41"/>
        <v>9240762.4159999993</v>
      </c>
      <c r="BK26" s="6">
        <f t="shared" si="42"/>
        <v>3982625.5830000006</v>
      </c>
      <c r="BL26" s="5">
        <f t="shared" si="36"/>
        <v>43.098452310647531</v>
      </c>
      <c r="BM26" s="6">
        <f t="shared" si="43"/>
        <v>2216684.8529999992</v>
      </c>
      <c r="BN26" s="5">
        <f t="shared" si="7"/>
        <v>23.988116490928288</v>
      </c>
      <c r="BO26" s="9">
        <f t="shared" si="8"/>
        <v>6199310.4359999998</v>
      </c>
      <c r="BP26" s="7">
        <f t="shared" si="32"/>
        <v>67.086568801575822</v>
      </c>
    </row>
    <row r="27" spans="1:68" ht="25.5" x14ac:dyDescent="0.2">
      <c r="A27" s="3" t="s">
        <v>42</v>
      </c>
      <c r="B27" s="28">
        <f>SUM([1]bom!$F$434)</f>
        <v>9298274.1750000007</v>
      </c>
      <c r="C27" s="5">
        <f t="shared" si="44"/>
        <v>0.2742443144845102</v>
      </c>
      <c r="D27" s="30">
        <f>SUM([1]bom!$J$434)</f>
        <v>7525453.3700000001</v>
      </c>
      <c r="E27" s="5">
        <f t="shared" si="9"/>
        <v>80.933872548450637</v>
      </c>
      <c r="F27" s="6">
        <f t="shared" si="10"/>
        <v>1173171.2419999996</v>
      </c>
      <c r="G27" s="5">
        <f t="shared" si="11"/>
        <v>12.617085922829324</v>
      </c>
      <c r="H27" s="30">
        <f>SUM([1]bom!$N$434)</f>
        <v>8698624.6119999997</v>
      </c>
      <c r="I27" s="7">
        <f t="shared" si="12"/>
        <v>93.550958471279955</v>
      </c>
      <c r="J27" s="28">
        <f>SUM([1]bom!$F$885)</f>
        <v>23650562.074999999</v>
      </c>
      <c r="K27" s="5">
        <f t="shared" si="45"/>
        <v>0.44949208677131181</v>
      </c>
      <c r="L27" s="30">
        <f>SUM([1]bom!$J$885)</f>
        <v>272947.49800000002</v>
      </c>
      <c r="M27" s="5">
        <f t="shared" si="46"/>
        <v>1.1540846138642988</v>
      </c>
      <c r="N27" s="6">
        <f t="shared" si="47"/>
        <v>3351371.1120000002</v>
      </c>
      <c r="O27" s="5">
        <f t="shared" si="48"/>
        <v>14.170365597960108</v>
      </c>
      <c r="P27" s="30">
        <f>SUM([1]bom!$N$885)</f>
        <v>3624318.6100000003</v>
      </c>
      <c r="Q27" s="7">
        <f t="shared" si="49"/>
        <v>15.324450211824409</v>
      </c>
      <c r="R27" s="4">
        <f t="shared" si="37"/>
        <v>32948836.25</v>
      </c>
      <c r="S27" s="5">
        <f t="shared" si="50"/>
        <v>0.38081777007914447</v>
      </c>
      <c r="T27" s="4">
        <f t="shared" si="38"/>
        <v>7798400.8679999998</v>
      </c>
      <c r="U27" s="5">
        <f t="shared" si="51"/>
        <v>23.668213374303924</v>
      </c>
      <c r="V27" s="6">
        <f t="shared" si="52"/>
        <v>4524542.3539999994</v>
      </c>
      <c r="W27" s="5">
        <f t="shared" si="53"/>
        <v>13.732024766125084</v>
      </c>
      <c r="X27" s="4">
        <f t="shared" si="39"/>
        <v>12322943.221999999</v>
      </c>
      <c r="Y27" s="7">
        <f t="shared" si="54"/>
        <v>37.400238140429011</v>
      </c>
      <c r="Z27" s="4"/>
      <c r="AA27" s="5"/>
      <c r="AB27" s="6"/>
      <c r="AC27" s="5"/>
      <c r="AD27" s="6"/>
      <c r="AE27" s="5"/>
      <c r="AF27" s="6"/>
      <c r="AG27" s="7"/>
      <c r="AH27" s="28">
        <f>SUM([1]bom!$F$1787)</f>
        <v>22099</v>
      </c>
      <c r="AI27" s="5">
        <f t="shared" si="55"/>
        <v>2.8009786046627782E-3</v>
      </c>
      <c r="AJ27" s="30">
        <f>SUM([1]bom!$J$1787)</f>
        <v>11356.476000000001</v>
      </c>
      <c r="AK27" s="5">
        <f t="shared" si="56"/>
        <v>51.389094529164211</v>
      </c>
      <c r="AL27" s="6">
        <f t="shared" si="57"/>
        <v>0</v>
      </c>
      <c r="AM27" s="5">
        <f t="shared" si="58"/>
        <v>0</v>
      </c>
      <c r="AN27" s="30">
        <f>SUM([1]bom!$N$1787)</f>
        <v>11356.476000000001</v>
      </c>
      <c r="AO27" s="7">
        <f t="shared" si="59"/>
        <v>51.389094529164211</v>
      </c>
      <c r="AP27" s="28">
        <f>SUM([1]bom!$F$1801)</f>
        <v>8997215.75</v>
      </c>
      <c r="AQ27" s="5">
        <f t="shared" si="60"/>
        <v>0.96413802635345691</v>
      </c>
      <c r="AR27" s="30">
        <f>SUM([1]bom!$J$1801)</f>
        <v>5866780.5060000001</v>
      </c>
      <c r="AS27" s="5">
        <f t="shared" si="61"/>
        <v>65.206622459842649</v>
      </c>
      <c r="AT27" s="6">
        <f t="shared" si="62"/>
        <v>3018432.4249999998</v>
      </c>
      <c r="AU27" s="5">
        <f t="shared" si="63"/>
        <v>33.548516661946223</v>
      </c>
      <c r="AV27" s="30">
        <f>SUM([1]bom!$N$1801)</f>
        <v>8885212.9309999999</v>
      </c>
      <c r="AW27" s="7">
        <f t="shared" si="64"/>
        <v>98.755139121788872</v>
      </c>
      <c r="AX27" s="4"/>
      <c r="AY27" s="5">
        <f t="shared" si="65"/>
        <v>0</v>
      </c>
      <c r="AZ27" s="4"/>
      <c r="BA27" s="5">
        <f t="shared" si="66"/>
        <v>0</v>
      </c>
      <c r="BB27" s="6"/>
      <c r="BC27" s="5">
        <f t="shared" si="67"/>
        <v>0</v>
      </c>
      <c r="BD27" s="4"/>
      <c r="BE27" s="7">
        <f t="shared" si="68"/>
        <v>0</v>
      </c>
      <c r="BF27" s="28">
        <f>SUM([1]bom!$D$432)</f>
        <v>41968151</v>
      </c>
      <c r="BG27" s="6">
        <f t="shared" si="40"/>
        <v>41968151</v>
      </c>
      <c r="BH27" s="8">
        <f t="shared" si="6"/>
        <v>0.29572425650964351</v>
      </c>
      <c r="BI27" s="4">
        <f>SUM([2]bomb!$H$320)</f>
        <v>0</v>
      </c>
      <c r="BJ27" s="6">
        <f t="shared" si="41"/>
        <v>41968151</v>
      </c>
      <c r="BK27" s="6">
        <f t="shared" si="42"/>
        <v>13676537.85</v>
      </c>
      <c r="BL27" s="5">
        <f t="shared" si="36"/>
        <v>32.587897069851849</v>
      </c>
      <c r="BM27" s="6">
        <f t="shared" si="43"/>
        <v>7542974.7789999992</v>
      </c>
      <c r="BN27" s="5">
        <f t="shared" si="7"/>
        <v>17.973092927062712</v>
      </c>
      <c r="BO27" s="9">
        <f t="shared" si="8"/>
        <v>21219512.629000001</v>
      </c>
      <c r="BP27" s="7">
        <f t="shared" si="32"/>
        <v>50.560989996914564</v>
      </c>
    </row>
    <row r="28" spans="1:68" s="15" customFormat="1" ht="15.75" x14ac:dyDescent="0.25">
      <c r="A28" s="54" t="s">
        <v>43</v>
      </c>
      <c r="B28" s="10">
        <f>SUM(B5:B27)-B10</f>
        <v>1586520133.2979999</v>
      </c>
      <c r="C28" s="11">
        <f t="shared" si="44"/>
        <v>46.792998161100549</v>
      </c>
      <c r="D28" s="12">
        <f>SUM(D5:D27)-D10</f>
        <v>1281357544.0269997</v>
      </c>
      <c r="E28" s="11">
        <f t="shared" si="9"/>
        <v>80.765287318690412</v>
      </c>
      <c r="F28" s="12">
        <f>SUM(F5:F27)-F10</f>
        <v>302708458.01260012</v>
      </c>
      <c r="G28" s="11">
        <f t="shared" si="11"/>
        <v>19.08002625742548</v>
      </c>
      <c r="H28" s="12">
        <f>SUM(H5:H27)-H10</f>
        <v>1584066002.0395997</v>
      </c>
      <c r="I28" s="13">
        <f t="shared" si="12"/>
        <v>99.845313576115885</v>
      </c>
      <c r="J28" s="10">
        <f>SUM(J5:J27)-J10</f>
        <v>1850140561.789</v>
      </c>
      <c r="K28" s="11">
        <f t="shared" si="45"/>
        <v>35.162950432279935</v>
      </c>
      <c r="L28" s="12">
        <f>SUM(L5:L27)-L10</f>
        <v>365404484.13800001</v>
      </c>
      <c r="M28" s="11">
        <f t="shared" si="46"/>
        <v>19.750093138040864</v>
      </c>
      <c r="N28" s="12">
        <f>SUM(N5:N27)-N10</f>
        <v>273177080.74299991</v>
      </c>
      <c r="O28" s="11">
        <f t="shared" si="48"/>
        <v>14.765206838060474</v>
      </c>
      <c r="P28" s="12">
        <f>SUM(P5:P27)-P10</f>
        <v>638581564.88100004</v>
      </c>
      <c r="Q28" s="13">
        <f t="shared" si="49"/>
        <v>34.515299976101346</v>
      </c>
      <c r="R28" s="10">
        <f>SUM(R5:R27)-R10</f>
        <v>3436660695.0869994</v>
      </c>
      <c r="S28" s="11">
        <f t="shared" si="50"/>
        <v>39.720415388621618</v>
      </c>
      <c r="T28" s="12">
        <f>SUM(T5:T27)-T10</f>
        <v>1646762028.1649997</v>
      </c>
      <c r="U28" s="11">
        <f t="shared" si="51"/>
        <v>47.917504061986307</v>
      </c>
      <c r="V28" s="12">
        <f>SUM(V5:V27)-V10</f>
        <v>575885538.75560009</v>
      </c>
      <c r="W28" s="11">
        <f t="shared" si="53"/>
        <v>16.757125298371111</v>
      </c>
      <c r="X28" s="12">
        <f>SUM(X5:X27)-X10</f>
        <v>2222647566.9205999</v>
      </c>
      <c r="Y28" s="13">
        <f t="shared" si="54"/>
        <v>64.674629360357414</v>
      </c>
      <c r="Z28" s="10">
        <f>SUM(Z5:Z27)-Z10</f>
        <v>3737867143</v>
      </c>
      <c r="AA28" s="11">
        <f t="shared" ref="AA28:AA67" si="69">IF(OR(Z28=0,Z$84=0),0,Z28/Z$84)*100</f>
        <v>95.83961117002066</v>
      </c>
      <c r="AB28" s="12">
        <f>SUM(AB5:AB27)-AB10</f>
        <v>382385357.241</v>
      </c>
      <c r="AC28" s="11">
        <f t="shared" si="33"/>
        <v>10.230041427692338</v>
      </c>
      <c r="AD28" s="12">
        <f>SUM(AD5:AD27)-AD10</f>
        <v>0</v>
      </c>
      <c r="AE28" s="11">
        <f t="shared" si="34"/>
        <v>0</v>
      </c>
      <c r="AF28" s="12">
        <f>SUM(AF5:AF27)-AF10</f>
        <v>382385357.241</v>
      </c>
      <c r="AG28" s="13">
        <f t="shared" si="35"/>
        <v>10.230041427692338</v>
      </c>
      <c r="AH28" s="10">
        <f>SUM(AH5:AH27)-AH10</f>
        <v>85447579.36999999</v>
      </c>
      <c r="AI28" s="11">
        <f t="shared" si="55"/>
        <v>10.830211395791418</v>
      </c>
      <c r="AJ28" s="12">
        <f>SUM(AJ5:AJ27)-AJ10</f>
        <v>21144863.941000003</v>
      </c>
      <c r="AK28" s="11">
        <f t="shared" si="56"/>
        <v>24.746006963450398</v>
      </c>
      <c r="AL28" s="12">
        <f>SUM(AL5:AL27)-AL10</f>
        <v>169319.58499999947</v>
      </c>
      <c r="AM28" s="11">
        <f t="shared" si="58"/>
        <v>0.19815609318412866</v>
      </c>
      <c r="AN28" s="12">
        <f>SUM(AN5:AN27)-AN10</f>
        <v>21314183.526000001</v>
      </c>
      <c r="AO28" s="13">
        <f t="shared" ref="AO28:AO67" si="70">IF(OR(AN28=0,AH28=0),0,AN28/AH28)*100</f>
        <v>24.944163056634526</v>
      </c>
      <c r="AP28" s="10">
        <f>SUM(AP5:AP27)-AP10</f>
        <v>350658062.48800004</v>
      </c>
      <c r="AQ28" s="11">
        <f t="shared" si="60"/>
        <v>37.576377146686461</v>
      </c>
      <c r="AR28" s="12">
        <f>SUM(AR5:AR27)-AR10</f>
        <v>245665191.89500004</v>
      </c>
      <c r="AS28" s="11">
        <f t="shared" si="61"/>
        <v>70.058332653739285</v>
      </c>
      <c r="AT28" s="12">
        <f>SUM(AT5:AT27)-AT10</f>
        <v>103068404.00889994</v>
      </c>
      <c r="AU28" s="11">
        <f t="shared" si="63"/>
        <v>29.392851622348502</v>
      </c>
      <c r="AV28" s="12">
        <f>SUM(AV5:AV27)-AV10</f>
        <v>348733595.90389997</v>
      </c>
      <c r="AW28" s="13">
        <f t="shared" ref="AW28:AW67" si="71">IF(OR(AV28=0,AP28=0),0,AV28/AP28)*100</f>
        <v>99.451184276087787</v>
      </c>
      <c r="AX28" s="10">
        <f>SUM(AX5:AX27)-AX10</f>
        <v>0</v>
      </c>
      <c r="AY28" s="11">
        <f t="shared" si="65"/>
        <v>0</v>
      </c>
      <c r="AZ28" s="12">
        <f>SUM(AZ5:AZ27)-AZ10</f>
        <v>0</v>
      </c>
      <c r="BA28" s="11">
        <f t="shared" ref="BA28:BA67" si="72">IF(OR(AZ28=0,AX28=0),0,AZ28/AX28)*100</f>
        <v>0</v>
      </c>
      <c r="BB28" s="12">
        <f>SUM(BB5:BB27)-BB10</f>
        <v>0</v>
      </c>
      <c r="BC28" s="11">
        <f t="shared" ref="BC28:BC67" si="73">IF(OR(BB28=0,AX28=0),0,BB28/AX28)*100</f>
        <v>0</v>
      </c>
      <c r="BD28" s="12">
        <f>SUM(BD5:BD27)-BD10</f>
        <v>0</v>
      </c>
      <c r="BE28" s="13">
        <f t="shared" ref="BE28:BE67" si="74">IF(OR(BD28=0,AX28=0),0,BD28/AX28)*100</f>
        <v>0</v>
      </c>
      <c r="BF28" s="10">
        <f>SUM(BF5:BF27)-BF10</f>
        <v>7666521276.993</v>
      </c>
      <c r="BG28" s="12">
        <f>SUM(BG5:BG27)-BG10</f>
        <v>7610633479.9450026</v>
      </c>
      <c r="BH28" s="14">
        <f t="shared" si="6"/>
        <v>53.62754550287756</v>
      </c>
      <c r="BI28" s="10">
        <f>SUM(BI5:BI27)-BI10</f>
        <v>0</v>
      </c>
      <c r="BJ28" s="12">
        <f>SUM(BJ5:BJ27)-BJ10</f>
        <v>7610633479.9450026</v>
      </c>
      <c r="BK28" s="12">
        <f>SUM(BK5:BK27)-BK10</f>
        <v>2295957441.2419996</v>
      </c>
      <c r="BL28" s="11">
        <f t="shared" si="36"/>
        <v>30.167757352816192</v>
      </c>
      <c r="BM28" s="12">
        <f>SUM(BM5:BM27)-BM10</f>
        <v>679123262.34950006</v>
      </c>
      <c r="BN28" s="11">
        <f>IF(OR(BM28=0,BG28=0),0,BM28/BG28)*100</f>
        <v>8.9233473683771152</v>
      </c>
      <c r="BO28" s="12">
        <f>SUM(BO5:BO27)-BO10</f>
        <v>2975080703.5914989</v>
      </c>
      <c r="BP28" s="13">
        <f>IF(OR(BO28=0,BG28=0),0,BO28/BG28)*100</f>
        <v>39.091104721193297</v>
      </c>
    </row>
    <row r="29" spans="1:68" x14ac:dyDescent="0.2">
      <c r="A29" s="48" t="s">
        <v>44</v>
      </c>
      <c r="B29" s="4">
        <f>SUM([3]ipe!$F$434)</f>
        <v>19671460.454</v>
      </c>
      <c r="C29" s="5">
        <f t="shared" si="44"/>
        <v>0.58019220401364224</v>
      </c>
      <c r="D29" s="6">
        <f>SUM([3]ipe!$J$434)</f>
        <v>11636415.361000001</v>
      </c>
      <c r="E29" s="5">
        <f t="shared" si="9"/>
        <v>59.153794850213316</v>
      </c>
      <c r="F29" s="6">
        <f t="shared" ref="F29:F51" si="75">SUM(H29-D29)</f>
        <v>8031770.1609999985</v>
      </c>
      <c r="G29" s="5">
        <f t="shared" si="11"/>
        <v>40.829557011191895</v>
      </c>
      <c r="H29" s="6">
        <f>SUM([3]ipe!$N$434)</f>
        <v>19668185.522</v>
      </c>
      <c r="I29" s="7">
        <f t="shared" si="12"/>
        <v>99.983351861405211</v>
      </c>
      <c r="J29" s="4">
        <f>SUM([3]ipe!$F$885)</f>
        <v>21421593.987</v>
      </c>
      <c r="K29" s="5">
        <f t="shared" si="45"/>
        <v>0.40712930849802714</v>
      </c>
      <c r="L29" s="6">
        <f>SUM([3]ipe!$J$885)</f>
        <v>2015571.9170000001</v>
      </c>
      <c r="M29" s="5">
        <f t="shared" si="46"/>
        <v>9.4090660023860906</v>
      </c>
      <c r="N29" s="6">
        <f t="shared" ref="N29:N82" si="76">SUM(P29-L29)</f>
        <v>3090431.693</v>
      </c>
      <c r="O29" s="5">
        <f t="shared" si="48"/>
        <v>14.426712105903384</v>
      </c>
      <c r="P29" s="6">
        <f>SUM([3]ipe!$N$885)</f>
        <v>5106003.6100000003</v>
      </c>
      <c r="Q29" s="7">
        <f t="shared" si="49"/>
        <v>23.835778108289475</v>
      </c>
      <c r="R29" s="4">
        <f t="shared" ref="R29:R52" si="77">SUM(B29+J29)</f>
        <v>41093054.441</v>
      </c>
      <c r="S29" s="5">
        <f t="shared" si="50"/>
        <v>0.4749474378768842</v>
      </c>
      <c r="T29" s="4">
        <f t="shared" ref="T29:T52" si="78">SUM(D29+L29)</f>
        <v>13651987.278000001</v>
      </c>
      <c r="U29" s="5">
        <f t="shared" ref="U29:U52" si="79">IF(OR(T29=0,R29=0),0,T29/R29)*100</f>
        <v>33.222128322442074</v>
      </c>
      <c r="V29" s="6">
        <f t="shared" ref="V29:V52" si="80">SUM(X29-T29)</f>
        <v>11122201.853999998</v>
      </c>
      <c r="W29" s="5">
        <f t="shared" ref="W29:W52" si="81">IF(OR(V29=0,R29=0),0,V29/R29)*100</f>
        <v>27.065892290797887</v>
      </c>
      <c r="X29" s="4">
        <f t="shared" ref="X29:X52" si="82">SUM(H29+P29)</f>
        <v>24774189.131999999</v>
      </c>
      <c r="Y29" s="7">
        <f t="shared" ref="Y29:Y52" si="83">IF(OR(X29=0,R29=0),0,X29/R29)*100</f>
        <v>60.288020613239958</v>
      </c>
      <c r="Z29" s="4"/>
      <c r="AA29" s="5">
        <f t="shared" si="69"/>
        <v>0</v>
      </c>
      <c r="AB29" s="6"/>
      <c r="AC29" s="5">
        <f t="shared" si="33"/>
        <v>0</v>
      </c>
      <c r="AD29" s="6"/>
      <c r="AE29" s="5">
        <f t="shared" si="34"/>
        <v>0</v>
      </c>
      <c r="AF29" s="6"/>
      <c r="AG29" s="7">
        <f t="shared" si="35"/>
        <v>0</v>
      </c>
      <c r="AH29" s="4">
        <f>SUM([3]ipe!$F$1787)</f>
        <v>2094180</v>
      </c>
      <c r="AI29" s="5">
        <f t="shared" si="55"/>
        <v>0.26543071515963151</v>
      </c>
      <c r="AJ29" s="6">
        <f>SUM([3]ipe!$J$1787)</f>
        <v>730049.49100000004</v>
      </c>
      <c r="AK29" s="5">
        <f t="shared" si="56"/>
        <v>34.860875903695003</v>
      </c>
      <c r="AL29" s="6">
        <f t="shared" ref="AL29:AL82" si="84">SUM(AN29-AJ29)</f>
        <v>24585.909999999916</v>
      </c>
      <c r="AM29" s="5">
        <f t="shared" si="58"/>
        <v>1.1740113075284797</v>
      </c>
      <c r="AN29" s="6">
        <f>SUM([3]ipe!$N$1787)</f>
        <v>754635.40099999995</v>
      </c>
      <c r="AO29" s="7">
        <f t="shared" si="70"/>
        <v>36.034887211223484</v>
      </c>
      <c r="AP29" s="4">
        <f>SUM([3]ipe!$F$1801)</f>
        <v>9057205.7229999993</v>
      </c>
      <c r="AQ29" s="5">
        <f t="shared" si="60"/>
        <v>0.97056652776726549</v>
      </c>
      <c r="AR29" s="6">
        <f>SUM([3]ipe!$J$1801)</f>
        <v>6368571.5479999995</v>
      </c>
      <c r="AS29" s="5">
        <f t="shared" si="61"/>
        <v>70.314970673875237</v>
      </c>
      <c r="AT29" s="6">
        <f t="shared" ref="AT29:AT51" si="85">SUM(AV29-AR29)</f>
        <v>2682229.4850000003</v>
      </c>
      <c r="AU29" s="5">
        <f t="shared" si="63"/>
        <v>29.614315574048494</v>
      </c>
      <c r="AV29" s="6">
        <f>SUM([3]ipe!$N$1801)</f>
        <v>9050801.0329999998</v>
      </c>
      <c r="AW29" s="7">
        <f t="shared" si="71"/>
        <v>99.929286247923727</v>
      </c>
      <c r="AX29" s="4"/>
      <c r="AY29" s="5">
        <f t="shared" si="65"/>
        <v>0</v>
      </c>
      <c r="AZ29" s="6"/>
      <c r="BA29" s="5">
        <f t="shared" si="72"/>
        <v>0</v>
      </c>
      <c r="BB29" s="6"/>
      <c r="BC29" s="5">
        <f t="shared" si="73"/>
        <v>0</v>
      </c>
      <c r="BD29" s="6"/>
      <c r="BE29" s="7">
        <f t="shared" si="74"/>
        <v>0</v>
      </c>
      <c r="BF29" s="4">
        <f>SUM([3]ipe!$D$432)</f>
        <v>52244441</v>
      </c>
      <c r="BG29" s="6">
        <f t="shared" ref="BG29:BG48" si="86">SUM(R29+Z29+AH29+AP29+AX29)</f>
        <v>52244440.163999997</v>
      </c>
      <c r="BH29" s="8">
        <f t="shared" si="6"/>
        <v>0.36813507043141969</v>
      </c>
      <c r="BI29" s="4">
        <f>SUM([2]bomb!$H$320)</f>
        <v>0</v>
      </c>
      <c r="BJ29" s="6">
        <f t="shared" ref="BJ29:BJ48" si="87">SUM(BG29-BI29)</f>
        <v>52244440.163999997</v>
      </c>
      <c r="BK29" s="6">
        <f t="shared" ref="BK29:BK48" si="88">SUM(T29+AB29+AJ29+AR29+AZ29)</f>
        <v>20750608.317000002</v>
      </c>
      <c r="BL29" s="5">
        <f t="shared" ref="BL29:BL48" si="89">IF(OR(BK29=0,BG29=0),0,BK29/BG29)*100</f>
        <v>39.718309262884191</v>
      </c>
      <c r="BM29" s="6">
        <f t="shared" ref="BM29:BM51" si="90">SUM(V29+AD29+AL29+AT29+BB29)</f>
        <v>13829017.248999998</v>
      </c>
      <c r="BN29" s="5">
        <f t="shared" ref="BN29:BN48" si="91">IF(OR(BM29=0,BG29=0),0,BM29/BG29)*100</f>
        <v>26.469835269723379</v>
      </c>
      <c r="BO29" s="9">
        <f t="shared" ref="BO29:BO59" si="92">SUM(BK29+BM29)</f>
        <v>34579625.566</v>
      </c>
      <c r="BP29" s="7">
        <f t="shared" ref="BP29:BP47" si="93">IF(OR(BO29=0,BG29=0),0,BO29/BG29)*100</f>
        <v>66.188144532607566</v>
      </c>
    </row>
    <row r="30" spans="1:68" x14ac:dyDescent="0.2">
      <c r="A30" s="48" t="s">
        <v>45</v>
      </c>
      <c r="B30" s="4">
        <f>SUM([3]ffd!$F$434)</f>
        <v>529630290.42100012</v>
      </c>
      <c r="C30" s="5">
        <f t="shared" si="44"/>
        <v>15.620973655225564</v>
      </c>
      <c r="D30" s="6">
        <f>SUM([3]ffd!$J$434)</f>
        <v>472182768.56099999</v>
      </c>
      <c r="E30" s="5">
        <f t="shared" si="9"/>
        <v>89.153278636247293</v>
      </c>
      <c r="F30" s="6">
        <f t="shared" si="75"/>
        <v>57447521.905000031</v>
      </c>
      <c r="G30" s="5">
        <f t="shared" si="11"/>
        <v>10.846721372249183</v>
      </c>
      <c r="H30" s="6">
        <f>SUM([3]ffd!$N$434)</f>
        <v>529630290.46600002</v>
      </c>
      <c r="I30" s="7">
        <f t="shared" si="12"/>
        <v>100.00000000849647</v>
      </c>
      <c r="J30" s="4">
        <f>SUM([3]ffd!$F$885)</f>
        <v>951236047.6049999</v>
      </c>
      <c r="K30" s="5">
        <f t="shared" si="45"/>
        <v>18.078770165975698</v>
      </c>
      <c r="L30" s="6">
        <f>SUM([3]ffd!$J$885)</f>
        <v>157200999.116</v>
      </c>
      <c r="M30" s="5">
        <f t="shared" si="46"/>
        <v>16.525971604187735</v>
      </c>
      <c r="N30" s="6">
        <f t="shared" si="76"/>
        <v>136442282.69700009</v>
      </c>
      <c r="O30" s="5">
        <f t="shared" si="48"/>
        <v>14.343682941845119</v>
      </c>
      <c r="P30" s="6">
        <f>SUM([3]ffd!$N$885)</f>
        <v>293643281.81300008</v>
      </c>
      <c r="Q30" s="7">
        <f t="shared" si="49"/>
        <v>30.869654546032855</v>
      </c>
      <c r="R30" s="4">
        <f t="shared" si="77"/>
        <v>1480866338.026</v>
      </c>
      <c r="S30" s="5">
        <f t="shared" si="50"/>
        <v>17.115633837669453</v>
      </c>
      <c r="T30" s="4">
        <f t="shared" si="78"/>
        <v>629383767.67700005</v>
      </c>
      <c r="U30" s="5">
        <f t="shared" si="79"/>
        <v>42.501051682758266</v>
      </c>
      <c r="V30" s="6">
        <f t="shared" si="80"/>
        <v>193889804.602</v>
      </c>
      <c r="W30" s="5">
        <f t="shared" si="81"/>
        <v>13.092998309385287</v>
      </c>
      <c r="X30" s="4">
        <f t="shared" si="82"/>
        <v>823273572.27900004</v>
      </c>
      <c r="Y30" s="7">
        <f t="shared" si="83"/>
        <v>55.59404999214356</v>
      </c>
      <c r="Z30" s="4">
        <f>SUM([3]ffd!$F$1628)</f>
        <v>3468596</v>
      </c>
      <c r="AA30" s="5">
        <f t="shared" si="69"/>
        <v>8.8935448807600639E-2</v>
      </c>
      <c r="AB30" s="4">
        <f>SUM([3]ffd!$J$1628)</f>
        <v>1339086.9170000001</v>
      </c>
      <c r="AC30" s="5">
        <f t="shared" si="33"/>
        <v>38.606021485350276</v>
      </c>
      <c r="AD30" s="6">
        <f>SUM(AF30-AB30)</f>
        <v>228550.37099999981</v>
      </c>
      <c r="AE30" s="5">
        <f t="shared" si="34"/>
        <v>6.5891320580430763</v>
      </c>
      <c r="AF30" s="4">
        <f>SUM([3]ffd!$N$1628)</f>
        <v>1567637.2879999999</v>
      </c>
      <c r="AG30" s="7">
        <f t="shared" si="35"/>
        <v>45.195153543393346</v>
      </c>
      <c r="AH30" s="4">
        <f>SUM([3]ffd!$F$1787)</f>
        <v>17657925</v>
      </c>
      <c r="AI30" s="5">
        <f t="shared" si="55"/>
        <v>2.2380863445287109</v>
      </c>
      <c r="AJ30" s="6">
        <f>SUM([3]ffd!$J$1787)</f>
        <v>3089485.165</v>
      </c>
      <c r="AK30" s="5">
        <f t="shared" si="56"/>
        <v>17.496309249246444</v>
      </c>
      <c r="AL30" s="6">
        <f t="shared" si="84"/>
        <v>73108.785999999847</v>
      </c>
      <c r="AM30" s="5">
        <f t="shared" si="58"/>
        <v>0.41402818281309867</v>
      </c>
      <c r="AN30" s="6">
        <f>SUM([3]ffd!$N$1787)</f>
        <v>3162593.9509999999</v>
      </c>
      <c r="AO30" s="7">
        <f t="shared" si="70"/>
        <v>17.910337432059542</v>
      </c>
      <c r="AP30" s="4">
        <f>SUM([3]ffd!$F$1801)</f>
        <v>156306636.75200003</v>
      </c>
      <c r="AQ30" s="5">
        <f t="shared" si="60"/>
        <v>16.749756419258926</v>
      </c>
      <c r="AR30" s="6">
        <f>SUM([3]ffd!$J$1801)</f>
        <v>105492321.59599999</v>
      </c>
      <c r="AS30" s="5">
        <f t="shared" si="61"/>
        <v>67.490622143816395</v>
      </c>
      <c r="AT30" s="6">
        <f t="shared" si="85"/>
        <v>49940605.80400002</v>
      </c>
      <c r="AU30" s="5">
        <f t="shared" si="63"/>
        <v>31.950406484170607</v>
      </c>
      <c r="AV30" s="6">
        <f>SUM([3]ffd!$N$1801)</f>
        <v>155432927.40000001</v>
      </c>
      <c r="AW30" s="7">
        <f t="shared" si="71"/>
        <v>99.441028627987009</v>
      </c>
      <c r="AX30" s="4"/>
      <c r="AY30" s="5">
        <f t="shared" si="65"/>
        <v>0</v>
      </c>
      <c r="AZ30" s="6"/>
      <c r="BA30" s="5">
        <f t="shared" si="72"/>
        <v>0</v>
      </c>
      <c r="BB30" s="6"/>
      <c r="BC30" s="5">
        <f t="shared" si="73"/>
        <v>0</v>
      </c>
      <c r="BD30" s="6"/>
      <c r="BE30" s="7">
        <f t="shared" si="74"/>
        <v>0</v>
      </c>
      <c r="BF30" s="4">
        <f>SUM([3]ffd!$D$432)</f>
        <v>1658299498.0009999</v>
      </c>
      <c r="BG30" s="6">
        <f t="shared" si="86"/>
        <v>1658299495.7780001</v>
      </c>
      <c r="BH30" s="8">
        <f t="shared" si="6"/>
        <v>11.685036718898237</v>
      </c>
      <c r="BI30" s="4">
        <f>SUM([2]bomb!$H$320)</f>
        <v>0</v>
      </c>
      <c r="BJ30" s="6">
        <f t="shared" si="87"/>
        <v>1658299495.7780001</v>
      </c>
      <c r="BK30" s="6">
        <f t="shared" si="88"/>
        <v>739304661.35500002</v>
      </c>
      <c r="BL30" s="5">
        <f t="shared" si="89"/>
        <v>44.582095287205718</v>
      </c>
      <c r="BM30" s="6">
        <f t="shared" si="90"/>
        <v>244132069.56300002</v>
      </c>
      <c r="BN30" s="5">
        <f t="shared" si="91"/>
        <v>14.721832225394493</v>
      </c>
      <c r="BO30" s="9">
        <f t="shared" si="92"/>
        <v>983436730.91799998</v>
      </c>
      <c r="BP30" s="7">
        <f t="shared" si="93"/>
        <v>59.303927512600211</v>
      </c>
    </row>
    <row r="31" spans="1:68" ht="25.5" x14ac:dyDescent="0.2">
      <c r="A31" s="48" t="s">
        <v>46</v>
      </c>
      <c r="B31" s="4">
        <f>SUM([3]fop!$F$434)</f>
        <v>11903829.961999997</v>
      </c>
      <c r="C31" s="5">
        <f t="shared" si="44"/>
        <v>0.35109286155985631</v>
      </c>
      <c r="D31" s="6">
        <f>SUM([3]fop!$J$434)</f>
        <v>10686012.692000002</v>
      </c>
      <c r="E31" s="5">
        <f t="shared" si="9"/>
        <v>89.769534058470484</v>
      </c>
      <c r="F31" s="6">
        <f t="shared" si="75"/>
        <v>1192669.2689999975</v>
      </c>
      <c r="G31" s="5">
        <f t="shared" si="11"/>
        <v>10.019206195042235</v>
      </c>
      <c r="H31" s="6">
        <f>SUM([3]fop!$N$434)</f>
        <v>11878681.960999999</v>
      </c>
      <c r="I31" s="7">
        <f t="shared" si="12"/>
        <v>99.788740253512714</v>
      </c>
      <c r="J31" s="4">
        <f>SUM([3]fop!$F$885)</f>
        <v>20133420.038000003</v>
      </c>
      <c r="K31" s="5">
        <f t="shared" si="45"/>
        <v>0.38264684610984939</v>
      </c>
      <c r="L31" s="6">
        <f>SUM([3]fop!$J$885)</f>
        <v>1544684.8609999998</v>
      </c>
      <c r="M31" s="5">
        <f t="shared" si="46"/>
        <v>7.672242758977597</v>
      </c>
      <c r="N31" s="6">
        <f t="shared" si="76"/>
        <v>4922842.9350000005</v>
      </c>
      <c r="O31" s="5">
        <f t="shared" si="48"/>
        <v>24.451101331560071</v>
      </c>
      <c r="P31" s="6">
        <f>SUM([3]fop!$N$885)</f>
        <v>6467527.7960000001</v>
      </c>
      <c r="Q31" s="7">
        <f t="shared" si="49"/>
        <v>32.123344090537664</v>
      </c>
      <c r="R31" s="4">
        <f t="shared" si="77"/>
        <v>32037250</v>
      </c>
      <c r="S31" s="5">
        <f t="shared" si="50"/>
        <v>0.37028179119582927</v>
      </c>
      <c r="T31" s="4">
        <f t="shared" si="78"/>
        <v>12230697.553000001</v>
      </c>
      <c r="U31" s="5">
        <f t="shared" si="79"/>
        <v>38.176490032696321</v>
      </c>
      <c r="V31" s="6">
        <f t="shared" si="80"/>
        <v>6115512.203999998</v>
      </c>
      <c r="W31" s="5">
        <f t="shared" si="81"/>
        <v>19.088755133477431</v>
      </c>
      <c r="X31" s="4">
        <f t="shared" si="82"/>
        <v>18346209.756999999</v>
      </c>
      <c r="Y31" s="7">
        <f t="shared" si="83"/>
        <v>57.265245166173749</v>
      </c>
      <c r="Z31" s="4"/>
      <c r="AA31" s="5">
        <f t="shared" si="69"/>
        <v>0</v>
      </c>
      <c r="AB31" s="6"/>
      <c r="AC31" s="5">
        <f t="shared" si="33"/>
        <v>0</v>
      </c>
      <c r="AD31" s="6"/>
      <c r="AE31" s="5">
        <f t="shared" si="34"/>
        <v>0</v>
      </c>
      <c r="AF31" s="6"/>
      <c r="AG31" s="7">
        <f t="shared" si="35"/>
        <v>0</v>
      </c>
      <c r="AH31" s="4">
        <f>SUM([3]fop!$F$1787)</f>
        <v>4750</v>
      </c>
      <c r="AI31" s="5">
        <f t="shared" si="55"/>
        <v>6.020475303021945E-4</v>
      </c>
      <c r="AJ31" s="6">
        <f>SUM([3]fop!$J$1787)</f>
        <v>4750</v>
      </c>
      <c r="AK31" s="5">
        <f t="shared" si="56"/>
        <v>100</v>
      </c>
      <c r="AL31" s="6">
        <f t="shared" si="84"/>
        <v>0</v>
      </c>
      <c r="AM31" s="5">
        <f t="shared" si="58"/>
        <v>0</v>
      </c>
      <c r="AN31" s="6">
        <f>SUM([3]fop!$N$1787)</f>
        <v>4750</v>
      </c>
      <c r="AO31" s="7">
        <f t="shared" si="70"/>
        <v>100</v>
      </c>
      <c r="AP31" s="4">
        <f>SUM([3]fop!$F$1801)</f>
        <v>5751563</v>
      </c>
      <c r="AQ31" s="5">
        <f t="shared" si="60"/>
        <v>0.61633518116619213</v>
      </c>
      <c r="AR31" s="6">
        <f>SUM([3]fop!$J$1801)</f>
        <v>4852479.8260000004</v>
      </c>
      <c r="AS31" s="5">
        <f t="shared" si="61"/>
        <v>84.368020066893123</v>
      </c>
      <c r="AT31" s="6">
        <f t="shared" si="85"/>
        <v>715563.89199999906</v>
      </c>
      <c r="AU31" s="5">
        <f t="shared" si="63"/>
        <v>12.441207581313098</v>
      </c>
      <c r="AV31" s="6">
        <f>SUM([3]fop!$N$1801)</f>
        <v>5568043.7179999994</v>
      </c>
      <c r="AW31" s="7">
        <f t="shared" si="71"/>
        <v>96.809227648206218</v>
      </c>
      <c r="AX31" s="4"/>
      <c r="AY31" s="5">
        <f t="shared" si="65"/>
        <v>0</v>
      </c>
      <c r="AZ31" s="6"/>
      <c r="BA31" s="5">
        <f t="shared" si="72"/>
        <v>0</v>
      </c>
      <c r="BB31" s="6"/>
      <c r="BC31" s="5">
        <f t="shared" si="73"/>
        <v>0</v>
      </c>
      <c r="BD31" s="6"/>
      <c r="BE31" s="7">
        <f t="shared" si="74"/>
        <v>0</v>
      </c>
      <c r="BF31" s="4">
        <f>SUM([3]fop!$D$432)</f>
        <v>37793563</v>
      </c>
      <c r="BG31" s="6">
        <f t="shared" si="86"/>
        <v>37793563</v>
      </c>
      <c r="BH31" s="8">
        <f t="shared" si="6"/>
        <v>0.26630845183113672</v>
      </c>
      <c r="BI31" s="4">
        <f>SUM([2]bomb!$H$320)</f>
        <v>0</v>
      </c>
      <c r="BJ31" s="6">
        <f t="shared" si="87"/>
        <v>37793563</v>
      </c>
      <c r="BK31" s="6">
        <f t="shared" si="88"/>
        <v>17087927.379000001</v>
      </c>
      <c r="BL31" s="5">
        <f t="shared" si="89"/>
        <v>45.213856600395154</v>
      </c>
      <c r="BM31" s="6">
        <f t="shared" si="90"/>
        <v>6831076.0959999971</v>
      </c>
      <c r="BN31" s="5">
        <f t="shared" si="91"/>
        <v>18.074707843766934</v>
      </c>
      <c r="BO31" s="9">
        <f t="shared" si="92"/>
        <v>23919003.474999998</v>
      </c>
      <c r="BP31" s="7">
        <f t="shared" si="93"/>
        <v>63.288564444162091</v>
      </c>
    </row>
    <row r="32" spans="1:68" x14ac:dyDescent="0.2">
      <c r="A32" s="48" t="s">
        <v>47</v>
      </c>
      <c r="B32" s="4">
        <f>SUM([3]idu!$F$434)</f>
        <v>287341790.31599998</v>
      </c>
      <c r="C32" s="5">
        <f t="shared" si="44"/>
        <v>8.4748901597067903</v>
      </c>
      <c r="D32" s="6">
        <f>SUM([3]idu!$J$434)</f>
        <v>136746542.53</v>
      </c>
      <c r="E32" s="5">
        <f t="shared" si="9"/>
        <v>47.590203422765256</v>
      </c>
      <c r="F32" s="6">
        <f t="shared" si="75"/>
        <v>150464725.48800001</v>
      </c>
      <c r="G32" s="5">
        <f t="shared" si="11"/>
        <v>52.364372520449805</v>
      </c>
      <c r="H32" s="6">
        <f>SUM([3]idu!$N$434)</f>
        <v>287211268.01800001</v>
      </c>
      <c r="I32" s="7">
        <f t="shared" si="12"/>
        <v>99.954575943215076</v>
      </c>
      <c r="J32" s="4">
        <f>SUM([3]idu!$F$885)</f>
        <v>719185112.53699994</v>
      </c>
      <c r="K32" s="5">
        <f t="shared" si="45"/>
        <v>13.668513077362743</v>
      </c>
      <c r="L32" s="6">
        <f>SUM([3]idu!$J$885)</f>
        <v>2678532.6979999999</v>
      </c>
      <c r="M32" s="5">
        <f t="shared" si="46"/>
        <v>0.37243995340103725</v>
      </c>
      <c r="N32" s="6">
        <f t="shared" si="76"/>
        <v>18630341.254999999</v>
      </c>
      <c r="O32" s="5">
        <f t="shared" si="48"/>
        <v>2.5904792702506789</v>
      </c>
      <c r="P32" s="6">
        <f>SUM([3]idu!$N$885)</f>
        <v>21308873.952999998</v>
      </c>
      <c r="Q32" s="7">
        <f t="shared" si="49"/>
        <v>2.9629192236517157</v>
      </c>
      <c r="R32" s="4">
        <f t="shared" si="77"/>
        <v>1006526902.8529999</v>
      </c>
      <c r="S32" s="5">
        <f t="shared" si="50"/>
        <v>11.633288889502042</v>
      </c>
      <c r="T32" s="4">
        <f t="shared" si="78"/>
        <v>139425075.22800002</v>
      </c>
      <c r="U32" s="5">
        <f t="shared" si="79"/>
        <v>13.852096236354908</v>
      </c>
      <c r="V32" s="6">
        <f t="shared" si="80"/>
        <v>169095066.743</v>
      </c>
      <c r="W32" s="5">
        <f t="shared" si="81"/>
        <v>16.799855648537573</v>
      </c>
      <c r="X32" s="4">
        <f t="shared" si="82"/>
        <v>308520141.97100002</v>
      </c>
      <c r="Y32" s="7">
        <f t="shared" si="83"/>
        <v>30.65195188489248</v>
      </c>
      <c r="Z32" s="4"/>
      <c r="AA32" s="5">
        <f t="shared" si="69"/>
        <v>0</v>
      </c>
      <c r="AB32" s="6"/>
      <c r="AC32" s="5">
        <f t="shared" si="33"/>
        <v>0</v>
      </c>
      <c r="AD32" s="6"/>
      <c r="AE32" s="5">
        <f t="shared" si="34"/>
        <v>0</v>
      </c>
      <c r="AF32" s="6"/>
      <c r="AG32" s="7">
        <f t="shared" si="35"/>
        <v>0</v>
      </c>
      <c r="AH32" s="4">
        <f>SUM([3]idu!$F$1787)</f>
        <v>146143904</v>
      </c>
      <c r="AI32" s="5">
        <f t="shared" si="55"/>
        <v>18.523279257246529</v>
      </c>
      <c r="AJ32" s="6">
        <f>SUM([3]idu!$J$1787)</f>
        <v>37894543.354000002</v>
      </c>
      <c r="AK32" s="5">
        <f t="shared" si="56"/>
        <v>25.929609321234505</v>
      </c>
      <c r="AL32" s="6">
        <f t="shared" si="84"/>
        <v>2397574.9619999975</v>
      </c>
      <c r="AM32" s="5">
        <f t="shared" si="58"/>
        <v>1.6405576259958112</v>
      </c>
      <c r="AN32" s="6">
        <f>SUM([3]idu!$N$1787)</f>
        <v>40292118.316</v>
      </c>
      <c r="AO32" s="7">
        <f t="shared" si="70"/>
        <v>27.570166947230312</v>
      </c>
      <c r="AP32" s="4">
        <f>SUM([3]idu!$F$1801)</f>
        <v>244945226.98299998</v>
      </c>
      <c r="AQ32" s="5">
        <f t="shared" si="60"/>
        <v>26.248232149828027</v>
      </c>
      <c r="AR32" s="6">
        <f>SUM([3]idu!$J$1801)</f>
        <v>100766211.73</v>
      </c>
      <c r="AS32" s="5">
        <f t="shared" si="61"/>
        <v>41.138263019509061</v>
      </c>
      <c r="AT32" s="6">
        <f t="shared" si="85"/>
        <v>119474522.62500001</v>
      </c>
      <c r="AU32" s="5">
        <f t="shared" si="63"/>
        <v>48.776015804256495</v>
      </c>
      <c r="AV32" s="6">
        <f>SUM([3]idu!$N$1801)</f>
        <v>220240734.35500002</v>
      </c>
      <c r="AW32" s="7">
        <f t="shared" si="71"/>
        <v>89.914278823765542</v>
      </c>
      <c r="AX32" s="4"/>
      <c r="AY32" s="5">
        <f t="shared" si="65"/>
        <v>0</v>
      </c>
      <c r="AZ32" s="6"/>
      <c r="BA32" s="5">
        <f t="shared" si="72"/>
        <v>0</v>
      </c>
      <c r="BB32" s="6"/>
      <c r="BC32" s="5">
        <f t="shared" si="73"/>
        <v>0</v>
      </c>
      <c r="BD32" s="6"/>
      <c r="BE32" s="7">
        <f t="shared" si="74"/>
        <v>0</v>
      </c>
      <c r="BF32" s="4">
        <f>SUM([3]idu!$D$432)</f>
        <v>1397616034</v>
      </c>
      <c r="BG32" s="6">
        <f t="shared" si="86"/>
        <v>1397616033.836</v>
      </c>
      <c r="BH32" s="8">
        <f t="shared" si="6"/>
        <v>9.8481575347960373</v>
      </c>
      <c r="BI32" s="4">
        <f>SUM([2]bomb!$H$320)</f>
        <v>0</v>
      </c>
      <c r="BJ32" s="6">
        <f t="shared" si="87"/>
        <v>1397616033.836</v>
      </c>
      <c r="BK32" s="6">
        <f t="shared" si="88"/>
        <v>278085830.31200004</v>
      </c>
      <c r="BL32" s="5">
        <f t="shared" si="89"/>
        <v>19.897155125556566</v>
      </c>
      <c r="BM32" s="6">
        <f t="shared" si="90"/>
        <v>290967164.32999998</v>
      </c>
      <c r="BN32" s="5">
        <f t="shared" si="91"/>
        <v>20.81881985364679</v>
      </c>
      <c r="BO32" s="9">
        <f t="shared" si="92"/>
        <v>569052994.64199996</v>
      </c>
      <c r="BP32" s="7">
        <f t="shared" si="93"/>
        <v>40.715974979203352</v>
      </c>
    </row>
    <row r="33" spans="1:68" ht="25.5" x14ac:dyDescent="0.2">
      <c r="A33" s="48" t="s">
        <v>48</v>
      </c>
      <c r="B33" s="4">
        <f>SUM([3]fce!$F$434)</f>
        <v>756146.07699999958</v>
      </c>
      <c r="C33" s="5">
        <f t="shared" si="44"/>
        <v>2.2301855014617972E-2</v>
      </c>
      <c r="D33" s="6">
        <f>SUM([3]fce!$J$434)</f>
        <v>229404.28599999999</v>
      </c>
      <c r="E33" s="5">
        <f t="shared" si="9"/>
        <v>30.338620139399353</v>
      </c>
      <c r="F33" s="6">
        <f t="shared" si="75"/>
        <v>526741.79100000008</v>
      </c>
      <c r="G33" s="5">
        <f t="shared" si="11"/>
        <v>69.661379860600718</v>
      </c>
      <c r="H33" s="6">
        <f>SUM([3]fce!$N$434)</f>
        <v>756146.07700000005</v>
      </c>
      <c r="I33" s="7">
        <f t="shared" si="12"/>
        <v>100.00000000000007</v>
      </c>
      <c r="J33" s="4">
        <f>SUM([3]fce!$F$885)</f>
        <v>4242563.0329999998</v>
      </c>
      <c r="K33" s="5">
        <f t="shared" si="45"/>
        <v>8.0632270172462522E-2</v>
      </c>
      <c r="L33" s="6">
        <f>SUM([3]fce!$J$885)</f>
        <v>0</v>
      </c>
      <c r="M33" s="5">
        <f t="shared" si="46"/>
        <v>0</v>
      </c>
      <c r="N33" s="6">
        <f t="shared" si="76"/>
        <v>29468.400000000001</v>
      </c>
      <c r="O33" s="5">
        <f t="shared" si="48"/>
        <v>0.69458956227133095</v>
      </c>
      <c r="P33" s="6">
        <f>SUM([3]fce!$N$885)</f>
        <v>29468.400000000001</v>
      </c>
      <c r="Q33" s="7">
        <f t="shared" si="49"/>
        <v>0.69458956227133095</v>
      </c>
      <c r="R33" s="4">
        <f t="shared" si="77"/>
        <v>4998709.1099999994</v>
      </c>
      <c r="S33" s="5">
        <f t="shared" si="50"/>
        <v>5.7774339648930834E-2</v>
      </c>
      <c r="T33" s="4">
        <f t="shared" si="78"/>
        <v>229404.28599999999</v>
      </c>
      <c r="U33" s="5">
        <f t="shared" si="79"/>
        <v>4.589270568696886</v>
      </c>
      <c r="V33" s="6">
        <f t="shared" si="80"/>
        <v>556210.19100000011</v>
      </c>
      <c r="W33" s="5">
        <f t="shared" si="81"/>
        <v>11.127076586378921</v>
      </c>
      <c r="X33" s="4">
        <f t="shared" si="82"/>
        <v>785614.47700000007</v>
      </c>
      <c r="Y33" s="7">
        <f t="shared" si="83"/>
        <v>15.716347155075807</v>
      </c>
      <c r="Z33" s="4"/>
      <c r="AA33" s="5">
        <f t="shared" si="69"/>
        <v>0</v>
      </c>
      <c r="AB33" s="6"/>
      <c r="AC33" s="5">
        <f t="shared" si="33"/>
        <v>0</v>
      </c>
      <c r="AD33" s="6"/>
      <c r="AE33" s="5">
        <f t="shared" si="34"/>
        <v>0</v>
      </c>
      <c r="AF33" s="6"/>
      <c r="AG33" s="7">
        <f t="shared" si="35"/>
        <v>0</v>
      </c>
      <c r="AH33" s="4">
        <f>SUM([3]fce!$F$1787)</f>
        <v>0</v>
      </c>
      <c r="AI33" s="5">
        <f t="shared" si="55"/>
        <v>0</v>
      </c>
      <c r="AJ33" s="6">
        <f>SUM([3]fce!$J$1787)</f>
        <v>0</v>
      </c>
      <c r="AK33" s="5">
        <f t="shared" si="56"/>
        <v>0</v>
      </c>
      <c r="AL33" s="6">
        <f t="shared" si="84"/>
        <v>0</v>
      </c>
      <c r="AM33" s="5">
        <f t="shared" si="58"/>
        <v>0</v>
      </c>
      <c r="AN33" s="6">
        <f>SUM([3]fce!$N$1787)</f>
        <v>0</v>
      </c>
      <c r="AO33" s="7">
        <f t="shared" si="70"/>
        <v>0</v>
      </c>
      <c r="AP33" s="4">
        <f>SUM([3]fce!$F$1801)</f>
        <v>436518.62800000003</v>
      </c>
      <c r="AQ33" s="5">
        <f t="shared" si="60"/>
        <v>4.6777160864063846E-2</v>
      </c>
      <c r="AR33" s="6">
        <f>SUM([3]fce!$J$1801)</f>
        <v>413063.67199999996</v>
      </c>
      <c r="AS33" s="5">
        <f t="shared" si="61"/>
        <v>94.6268144139773</v>
      </c>
      <c r="AT33" s="6">
        <f t="shared" si="85"/>
        <v>17236.543000000063</v>
      </c>
      <c r="AU33" s="5">
        <f t="shared" si="63"/>
        <v>3.9486385905162478</v>
      </c>
      <c r="AV33" s="6">
        <f>SUM([3]fce!$N$1801)</f>
        <v>430300.21500000003</v>
      </c>
      <c r="AW33" s="7">
        <f t="shared" si="71"/>
        <v>98.575453004493539</v>
      </c>
      <c r="AX33" s="4"/>
      <c r="AY33" s="5">
        <f t="shared" si="65"/>
        <v>0</v>
      </c>
      <c r="AZ33" s="6"/>
      <c r="BA33" s="5">
        <f t="shared" si="72"/>
        <v>0</v>
      </c>
      <c r="BB33" s="6"/>
      <c r="BC33" s="5">
        <f t="shared" si="73"/>
        <v>0</v>
      </c>
      <c r="BD33" s="6"/>
      <c r="BE33" s="7">
        <f t="shared" si="74"/>
        <v>0</v>
      </c>
      <c r="BF33" s="4">
        <f>SUM([3]fce!$D$432)</f>
        <v>5711670</v>
      </c>
      <c r="BG33" s="6">
        <f t="shared" si="86"/>
        <v>5435227.7379999999</v>
      </c>
      <c r="BH33" s="8">
        <f t="shared" si="6"/>
        <v>3.8298772842783602E-2</v>
      </c>
      <c r="BI33" s="4">
        <f>SUM([2]bomb!$H$320)</f>
        <v>0</v>
      </c>
      <c r="BJ33" s="6">
        <f t="shared" si="87"/>
        <v>5435227.7379999999</v>
      </c>
      <c r="BK33" s="6">
        <f t="shared" si="88"/>
        <v>642467.95799999998</v>
      </c>
      <c r="BL33" s="5">
        <f t="shared" si="89"/>
        <v>11.820442288153483</v>
      </c>
      <c r="BM33" s="6">
        <f t="shared" si="90"/>
        <v>573446.73400000017</v>
      </c>
      <c r="BN33" s="5">
        <f t="shared" si="91"/>
        <v>10.550555775074317</v>
      </c>
      <c r="BO33" s="9">
        <f t="shared" si="92"/>
        <v>1215914.6920000003</v>
      </c>
      <c r="BP33" s="7">
        <f t="shared" si="93"/>
        <v>22.370998063227802</v>
      </c>
    </row>
    <row r="34" spans="1:68" x14ac:dyDescent="0.2">
      <c r="A34" s="48" t="s">
        <v>49</v>
      </c>
      <c r="B34" s="4">
        <f>SUM([3]cvp!$F$434)</f>
        <v>6096173.7199999914</v>
      </c>
      <c r="C34" s="5">
        <f t="shared" si="44"/>
        <v>0.17980121379028746</v>
      </c>
      <c r="D34" s="6">
        <f>SUM([3]cvp!$J$434)</f>
        <v>5109594.5249999994</v>
      </c>
      <c r="E34" s="5">
        <f t="shared" si="9"/>
        <v>83.816419276844471</v>
      </c>
      <c r="F34" s="6">
        <f t="shared" si="75"/>
        <v>971729.19400000107</v>
      </c>
      <c r="G34" s="5">
        <f t="shared" si="11"/>
        <v>15.939985286377345</v>
      </c>
      <c r="H34" s="6">
        <f>SUM([3]cvp!$N$434)</f>
        <v>6081323.7190000005</v>
      </c>
      <c r="I34" s="7">
        <f t="shared" si="12"/>
        <v>99.756404563221807</v>
      </c>
      <c r="J34" s="4">
        <f>SUM([3]cvp!$F$885)</f>
        <v>38370390.369999997</v>
      </c>
      <c r="K34" s="5">
        <f t="shared" si="45"/>
        <v>0.72925061074435993</v>
      </c>
      <c r="L34" s="6">
        <f>SUM([3]cvp!$J$885)</f>
        <v>1912261.1710000001</v>
      </c>
      <c r="M34" s="5">
        <f t="shared" si="46"/>
        <v>4.9836896433952029</v>
      </c>
      <c r="N34" s="6">
        <f t="shared" si="76"/>
        <v>3683634.6510000005</v>
      </c>
      <c r="O34" s="5">
        <f t="shared" si="48"/>
        <v>9.6002011329028889</v>
      </c>
      <c r="P34" s="6">
        <f>SUM([3]cvp!$N$885)</f>
        <v>5595895.8220000006</v>
      </c>
      <c r="Q34" s="7">
        <f t="shared" si="49"/>
        <v>14.583890776298091</v>
      </c>
      <c r="R34" s="4">
        <f t="shared" si="77"/>
        <v>44466564.089999989</v>
      </c>
      <c r="S34" s="5">
        <f t="shared" si="50"/>
        <v>0.5139379628266888</v>
      </c>
      <c r="T34" s="4">
        <f t="shared" si="78"/>
        <v>7021855.6959999995</v>
      </c>
      <c r="U34" s="5">
        <f t="shared" si="79"/>
        <v>15.791316103910832</v>
      </c>
      <c r="V34" s="6">
        <f t="shared" si="80"/>
        <v>4655363.8450000016</v>
      </c>
      <c r="W34" s="5">
        <f t="shared" si="81"/>
        <v>10.469358135199249</v>
      </c>
      <c r="X34" s="4">
        <f t="shared" si="82"/>
        <v>11677219.541000001</v>
      </c>
      <c r="Y34" s="7">
        <f t="shared" si="83"/>
        <v>26.260674239110081</v>
      </c>
      <c r="Z34" s="4"/>
      <c r="AA34" s="5">
        <f t="shared" si="69"/>
        <v>0</v>
      </c>
      <c r="AB34" s="6"/>
      <c r="AC34" s="5">
        <f t="shared" si="33"/>
        <v>0</v>
      </c>
      <c r="AD34" s="6"/>
      <c r="AE34" s="5">
        <f t="shared" si="34"/>
        <v>0</v>
      </c>
      <c r="AF34" s="6"/>
      <c r="AG34" s="7">
        <f t="shared" si="35"/>
        <v>0</v>
      </c>
      <c r="AH34" s="4">
        <f>SUM([3]cvp!$F$1787)</f>
        <v>1439586</v>
      </c>
      <c r="AI34" s="5">
        <f t="shared" si="55"/>
        <v>0.18246298862265578</v>
      </c>
      <c r="AJ34" s="6">
        <f>SUM([3]cvp!$J$1787)</f>
        <v>263663.69300000003</v>
      </c>
      <c r="AK34" s="5">
        <f t="shared" si="56"/>
        <v>18.315244313295629</v>
      </c>
      <c r="AL34" s="6">
        <f t="shared" si="84"/>
        <v>52150.307999999961</v>
      </c>
      <c r="AM34" s="5">
        <f t="shared" si="58"/>
        <v>3.6225906614818402</v>
      </c>
      <c r="AN34" s="6">
        <f>SUM([3]cvp!$N$1787)</f>
        <v>315814.00099999999</v>
      </c>
      <c r="AO34" s="7">
        <f t="shared" si="70"/>
        <v>21.93783497477747</v>
      </c>
      <c r="AP34" s="4">
        <f>SUM([3]cvp!$F$1801)</f>
        <v>6179144.8780000014</v>
      </c>
      <c r="AQ34" s="5">
        <f t="shared" si="60"/>
        <v>0.66215468348938877</v>
      </c>
      <c r="AR34" s="6">
        <f>SUM([3]cvp!$J$1801)</f>
        <v>3407443.2319999998</v>
      </c>
      <c r="AS34" s="5">
        <f t="shared" si="61"/>
        <v>55.144252146146222</v>
      </c>
      <c r="AT34" s="6">
        <f t="shared" si="85"/>
        <v>2724906.3280000007</v>
      </c>
      <c r="AU34" s="5">
        <f t="shared" si="63"/>
        <v>44.098437272472054</v>
      </c>
      <c r="AV34" s="6">
        <f>SUM([3]cvp!$N$1801)</f>
        <v>6132349.5600000005</v>
      </c>
      <c r="AW34" s="7">
        <f t="shared" si="71"/>
        <v>99.242689418618284</v>
      </c>
      <c r="AX34" s="4"/>
      <c r="AY34" s="5">
        <f t="shared" si="65"/>
        <v>0</v>
      </c>
      <c r="AZ34" s="6"/>
      <c r="BA34" s="5">
        <f t="shared" si="72"/>
        <v>0</v>
      </c>
      <c r="BB34" s="6"/>
      <c r="BC34" s="5">
        <f t="shared" si="73"/>
        <v>0</v>
      </c>
      <c r="BD34" s="6"/>
      <c r="BE34" s="7">
        <f t="shared" si="74"/>
        <v>0</v>
      </c>
      <c r="BF34" s="4">
        <f>SUM([3]cvp!$D$432)</f>
        <v>52091269.899999999</v>
      </c>
      <c r="BG34" s="6">
        <f t="shared" si="86"/>
        <v>52085294.967999987</v>
      </c>
      <c r="BH34" s="8">
        <f t="shared" si="6"/>
        <v>0.36701367018759706</v>
      </c>
      <c r="BI34" s="4">
        <f>SUM([2]bomb!$H$320)</f>
        <v>0</v>
      </c>
      <c r="BJ34" s="6">
        <f t="shared" si="87"/>
        <v>52085294.967999987</v>
      </c>
      <c r="BK34" s="6">
        <f t="shared" si="88"/>
        <v>10692962.620999999</v>
      </c>
      <c r="BL34" s="5">
        <f t="shared" si="89"/>
        <v>20.529715013747182</v>
      </c>
      <c r="BM34" s="6">
        <f t="shared" si="90"/>
        <v>7432420.4810000025</v>
      </c>
      <c r="BN34" s="5">
        <f t="shared" si="91"/>
        <v>14.269709877934474</v>
      </c>
      <c r="BO34" s="9">
        <f t="shared" si="92"/>
        <v>18125383.102000002</v>
      </c>
      <c r="BP34" s="7">
        <f t="shared" si="93"/>
        <v>34.79942489168166</v>
      </c>
    </row>
    <row r="35" spans="1:68" x14ac:dyDescent="0.2">
      <c r="A35" s="49" t="s">
        <v>50</v>
      </c>
      <c r="B35" s="4">
        <f>SUM([3]idr!$F$434)</f>
        <v>39710826.059000015</v>
      </c>
      <c r="C35" s="5">
        <f t="shared" si="44"/>
        <v>1.1712354427496845</v>
      </c>
      <c r="D35" s="6">
        <f>SUM([3]idr!$J$434)</f>
        <v>25443754.170000002</v>
      </c>
      <c r="E35" s="5">
        <f t="shared" si="9"/>
        <v>64.07258849815203</v>
      </c>
      <c r="F35" s="6">
        <f t="shared" si="75"/>
        <v>14124123.990999997</v>
      </c>
      <c r="G35" s="5">
        <f t="shared" si="11"/>
        <v>35.567439393013892</v>
      </c>
      <c r="H35" s="6">
        <f>SUM([3]idr!$N$434)</f>
        <v>39567878.160999998</v>
      </c>
      <c r="I35" s="7">
        <f t="shared" si="12"/>
        <v>99.640027891165914</v>
      </c>
      <c r="J35" s="4">
        <f>SUM([3]idr!$F$885)</f>
        <v>79089324.863999993</v>
      </c>
      <c r="K35" s="5">
        <f t="shared" si="45"/>
        <v>1.5031366088348475</v>
      </c>
      <c r="L35" s="6">
        <f>SUM([3]idr!$J$885)</f>
        <v>4465309.1770000001</v>
      </c>
      <c r="M35" s="5">
        <f t="shared" si="46"/>
        <v>5.6459063023719489</v>
      </c>
      <c r="N35" s="6">
        <f t="shared" si="76"/>
        <v>15912251.611000001</v>
      </c>
      <c r="O35" s="5">
        <f t="shared" si="48"/>
        <v>20.119341818080137</v>
      </c>
      <c r="P35" s="6">
        <f>SUM([3]idr!$N$885)</f>
        <v>20377560.788000003</v>
      </c>
      <c r="Q35" s="7">
        <f t="shared" si="49"/>
        <v>25.765248120452082</v>
      </c>
      <c r="R35" s="4">
        <f t="shared" si="77"/>
        <v>118800150.92300001</v>
      </c>
      <c r="S35" s="5">
        <f t="shared" si="50"/>
        <v>1.3730745515955112</v>
      </c>
      <c r="T35" s="4">
        <f t="shared" si="78"/>
        <v>29909063.347000003</v>
      </c>
      <c r="U35" s="5">
        <f t="shared" si="79"/>
        <v>25.175947264903293</v>
      </c>
      <c r="V35" s="6">
        <f t="shared" si="80"/>
        <v>30036375.601999998</v>
      </c>
      <c r="W35" s="5">
        <f t="shared" si="81"/>
        <v>25.283112326572709</v>
      </c>
      <c r="X35" s="4">
        <f t="shared" si="82"/>
        <v>59945438.949000001</v>
      </c>
      <c r="Y35" s="7">
        <f t="shared" si="83"/>
        <v>50.459059591475999</v>
      </c>
      <c r="Z35" s="4"/>
      <c r="AA35" s="5">
        <f t="shared" si="69"/>
        <v>0</v>
      </c>
      <c r="AB35" s="6"/>
      <c r="AC35" s="5">
        <f t="shared" si="33"/>
        <v>0</v>
      </c>
      <c r="AD35" s="6"/>
      <c r="AE35" s="5">
        <f t="shared" si="34"/>
        <v>0</v>
      </c>
      <c r="AF35" s="6"/>
      <c r="AG35" s="7">
        <f t="shared" si="35"/>
        <v>0</v>
      </c>
      <c r="AH35" s="4">
        <f>SUM([3]idr!$F$1787)</f>
        <v>6593130</v>
      </c>
      <c r="AI35" s="5">
        <f t="shared" si="55"/>
        <v>0.83565844914974907</v>
      </c>
      <c r="AJ35" s="6">
        <f>SUM([3]idr!$J$1787)</f>
        <v>1030649.531</v>
      </c>
      <c r="AK35" s="5">
        <f t="shared" si="56"/>
        <v>15.632173656518223</v>
      </c>
      <c r="AL35" s="6">
        <f t="shared" si="84"/>
        <v>1.0000000474974513E-3</v>
      </c>
      <c r="AM35" s="5">
        <f t="shared" si="58"/>
        <v>1.5167303655433023E-8</v>
      </c>
      <c r="AN35" s="6">
        <f>SUM([3]idr!$N$1787)</f>
        <v>1030649.532</v>
      </c>
      <c r="AO35" s="7">
        <f t="shared" si="70"/>
        <v>15.632173671685528</v>
      </c>
      <c r="AP35" s="4">
        <f>SUM([3]idr!$F$1801)</f>
        <v>19266294.026999999</v>
      </c>
      <c r="AQ35" s="5">
        <f t="shared" si="60"/>
        <v>2.0645683303012015</v>
      </c>
      <c r="AR35" s="6">
        <f>SUM([3]idr!$J$1801)</f>
        <v>14928494.808</v>
      </c>
      <c r="AS35" s="5">
        <f t="shared" si="61"/>
        <v>77.485035716152993</v>
      </c>
      <c r="AT35" s="6">
        <f t="shared" si="85"/>
        <v>4239765.5889999997</v>
      </c>
      <c r="AU35" s="5">
        <f t="shared" si="63"/>
        <v>22.00612937318586</v>
      </c>
      <c r="AV35" s="6">
        <f>SUM([3]idr!$N$1801)</f>
        <v>19168260.397</v>
      </c>
      <c r="AW35" s="7">
        <f t="shared" si="71"/>
        <v>99.49116508933885</v>
      </c>
      <c r="AX35" s="4"/>
      <c r="AY35" s="5">
        <f t="shared" si="65"/>
        <v>0</v>
      </c>
      <c r="AZ35" s="6"/>
      <c r="BA35" s="5">
        <f t="shared" si="72"/>
        <v>0</v>
      </c>
      <c r="BB35" s="6"/>
      <c r="BC35" s="5">
        <f t="shared" si="73"/>
        <v>0</v>
      </c>
      <c r="BD35" s="6"/>
      <c r="BE35" s="7">
        <f t="shared" si="74"/>
        <v>0</v>
      </c>
      <c r="BF35" s="4">
        <f>SUM([3]idr!$D$432)</f>
        <v>144659577</v>
      </c>
      <c r="BG35" s="6">
        <f t="shared" si="86"/>
        <v>144659574.95000002</v>
      </c>
      <c r="BH35" s="8">
        <f t="shared" si="6"/>
        <v>1.0193288060055303</v>
      </c>
      <c r="BI35" s="4">
        <f>SUM([2]bomb!$H$320)</f>
        <v>0</v>
      </c>
      <c r="BJ35" s="6">
        <f t="shared" si="87"/>
        <v>144659574.95000002</v>
      </c>
      <c r="BK35" s="6">
        <f t="shared" si="88"/>
        <v>45868207.686000004</v>
      </c>
      <c r="BL35" s="5">
        <f t="shared" si="89"/>
        <v>31.707688690398712</v>
      </c>
      <c r="BM35" s="6">
        <f t="shared" si="90"/>
        <v>34276141.191999994</v>
      </c>
      <c r="BN35" s="5">
        <f t="shared" si="91"/>
        <v>23.694346678294309</v>
      </c>
      <c r="BO35" s="9">
        <f t="shared" si="92"/>
        <v>80144348.877999991</v>
      </c>
      <c r="BP35" s="7">
        <f t="shared" si="93"/>
        <v>55.402035368693014</v>
      </c>
    </row>
    <row r="36" spans="1:68" x14ac:dyDescent="0.2">
      <c r="A36" s="48" t="s">
        <v>51</v>
      </c>
      <c r="B36" s="4">
        <f>SUM([3]idt!$F$434)</f>
        <v>3795209.5199999996</v>
      </c>
      <c r="C36" s="5">
        <f t="shared" si="44"/>
        <v>0.11193632426282879</v>
      </c>
      <c r="D36" s="6">
        <f>SUM([3]idt!$J$434)</f>
        <v>2432189.1720000003</v>
      </c>
      <c r="E36" s="5">
        <f t="shared" si="9"/>
        <v>64.085768102731805</v>
      </c>
      <c r="F36" s="6">
        <f t="shared" si="75"/>
        <v>1350373.6809999999</v>
      </c>
      <c r="G36" s="5">
        <f t="shared" si="11"/>
        <v>35.581004787319358</v>
      </c>
      <c r="H36" s="6">
        <f>SUM([3]idt!$N$434)</f>
        <v>3782562.8530000001</v>
      </c>
      <c r="I36" s="7">
        <f t="shared" si="12"/>
        <v>99.666772890051163</v>
      </c>
      <c r="J36" s="4">
        <f>SUM([3]idt!$F$885)</f>
        <v>6208978.6600000001</v>
      </c>
      <c r="K36" s="5">
        <f t="shared" si="45"/>
        <v>0.11800509289172753</v>
      </c>
      <c r="L36" s="6">
        <f>SUM([3]idt!$J$885)</f>
        <v>122964.476</v>
      </c>
      <c r="M36" s="5">
        <f t="shared" si="46"/>
        <v>1.980429998772133</v>
      </c>
      <c r="N36" s="6">
        <f t="shared" si="76"/>
        <v>2622927.8830000004</v>
      </c>
      <c r="O36" s="5">
        <f t="shared" si="48"/>
        <v>42.244111739304969</v>
      </c>
      <c r="P36" s="6">
        <f>SUM([3]idt!$N$885)</f>
        <v>2745892.3590000002</v>
      </c>
      <c r="Q36" s="7">
        <f t="shared" si="49"/>
        <v>44.2245417380771</v>
      </c>
      <c r="R36" s="4">
        <f t="shared" si="77"/>
        <v>10004188.18</v>
      </c>
      <c r="S36" s="5">
        <f t="shared" si="50"/>
        <v>0.11562692549299779</v>
      </c>
      <c r="T36" s="4">
        <f t="shared" si="78"/>
        <v>2555153.648</v>
      </c>
      <c r="U36" s="5">
        <f t="shared" si="79"/>
        <v>25.540839516675305</v>
      </c>
      <c r="V36" s="6">
        <f t="shared" si="80"/>
        <v>3973301.5640000002</v>
      </c>
      <c r="W36" s="5">
        <f t="shared" si="81"/>
        <v>39.716381704447315</v>
      </c>
      <c r="X36" s="4">
        <f t="shared" si="82"/>
        <v>6528455.2120000003</v>
      </c>
      <c r="Y36" s="7">
        <f t="shared" si="83"/>
        <v>65.25722122112262</v>
      </c>
      <c r="Z36" s="4"/>
      <c r="AA36" s="5">
        <f t="shared" si="69"/>
        <v>0</v>
      </c>
      <c r="AB36" s="6"/>
      <c r="AC36" s="5">
        <f t="shared" si="33"/>
        <v>0</v>
      </c>
      <c r="AD36" s="6"/>
      <c r="AE36" s="5">
        <f t="shared" si="34"/>
        <v>0</v>
      </c>
      <c r="AF36" s="6"/>
      <c r="AG36" s="7">
        <f t="shared" si="35"/>
        <v>0</v>
      </c>
      <c r="AH36" s="4">
        <f>SUM([3]idt!$F$1787)</f>
        <v>0</v>
      </c>
      <c r="AI36" s="5">
        <f t="shared" si="55"/>
        <v>0</v>
      </c>
      <c r="AJ36" s="6">
        <f>SUM([3]idt!$J$1787)</f>
        <v>0</v>
      </c>
      <c r="AK36" s="5">
        <f t="shared" si="56"/>
        <v>0</v>
      </c>
      <c r="AL36" s="6">
        <f t="shared" si="84"/>
        <v>0</v>
      </c>
      <c r="AM36" s="5">
        <f t="shared" si="58"/>
        <v>0</v>
      </c>
      <c r="AN36" s="6">
        <f>SUM([3]idt!$N$1787)</f>
        <v>0</v>
      </c>
      <c r="AO36" s="7">
        <f t="shared" si="70"/>
        <v>0</v>
      </c>
      <c r="AP36" s="4">
        <f>SUM([3]idt!$F$1801)</f>
        <v>2119121.523</v>
      </c>
      <c r="AQ36" s="5">
        <f t="shared" si="60"/>
        <v>0.22708421133375087</v>
      </c>
      <c r="AR36" s="6">
        <f>SUM([3]idt!$J$1801)</f>
        <v>1641189.0969999998</v>
      </c>
      <c r="AS36" s="5">
        <f t="shared" si="61"/>
        <v>77.446672084977905</v>
      </c>
      <c r="AT36" s="6">
        <f t="shared" si="85"/>
        <v>460845.11199999996</v>
      </c>
      <c r="AU36" s="5">
        <f t="shared" si="63"/>
        <v>21.746988409970484</v>
      </c>
      <c r="AV36" s="6">
        <f>SUM([3]idt!$N$1801)</f>
        <v>2102034.2089999998</v>
      </c>
      <c r="AW36" s="7">
        <f t="shared" si="71"/>
        <v>99.193660494948404</v>
      </c>
      <c r="AX36" s="4"/>
      <c r="AY36" s="5">
        <f t="shared" si="65"/>
        <v>0</v>
      </c>
      <c r="AZ36" s="6"/>
      <c r="BA36" s="5">
        <f t="shared" si="72"/>
        <v>0</v>
      </c>
      <c r="BB36" s="6"/>
      <c r="BC36" s="5">
        <f t="shared" si="73"/>
        <v>0</v>
      </c>
      <c r="BD36" s="6"/>
      <c r="BE36" s="7">
        <f t="shared" si="74"/>
        <v>0</v>
      </c>
      <c r="BF36" s="4">
        <f>SUM([3]idt!$D$432)</f>
        <v>12368497</v>
      </c>
      <c r="BG36" s="6">
        <f t="shared" si="86"/>
        <v>12123309.703</v>
      </c>
      <c r="BH36" s="8">
        <f t="shared" si="6"/>
        <v>8.5425654047895067E-2</v>
      </c>
      <c r="BI36" s="4">
        <f>SUM([2]bomb!$H$320)</f>
        <v>0</v>
      </c>
      <c r="BJ36" s="6">
        <f t="shared" si="87"/>
        <v>12123309.703</v>
      </c>
      <c r="BK36" s="6">
        <f t="shared" si="88"/>
        <v>4196342.7450000001</v>
      </c>
      <c r="BL36" s="5">
        <f t="shared" si="89"/>
        <v>34.61383770441487</v>
      </c>
      <c r="BM36" s="6">
        <f t="shared" si="90"/>
        <v>4434146.676</v>
      </c>
      <c r="BN36" s="5">
        <f t="shared" si="91"/>
        <v>36.575380689175482</v>
      </c>
      <c r="BO36" s="9">
        <f t="shared" si="92"/>
        <v>8630489.4210000001</v>
      </c>
      <c r="BP36" s="7">
        <f t="shared" si="93"/>
        <v>71.189218393590352</v>
      </c>
    </row>
    <row r="37" spans="1:68" x14ac:dyDescent="0.2">
      <c r="A37" s="48" t="s">
        <v>52</v>
      </c>
      <c r="B37" s="4">
        <f>SUM([3]idp!$F$434)</f>
        <v>3484514.7110000011</v>
      </c>
      <c r="C37" s="5">
        <f t="shared" si="44"/>
        <v>0.10277265761841083</v>
      </c>
      <c r="D37" s="6">
        <f>SUM([3]idp!$J$434)</f>
        <v>1874349.547</v>
      </c>
      <c r="E37" s="5">
        <f t="shared" si="9"/>
        <v>53.790834662944818</v>
      </c>
      <c r="F37" s="6">
        <f t="shared" si="75"/>
        <v>1610165.1640000001</v>
      </c>
      <c r="G37" s="5">
        <f t="shared" si="11"/>
        <v>46.209165337055154</v>
      </c>
      <c r="H37" s="6">
        <f>SUM([3]idp!$N$434)</f>
        <v>3484514.7110000001</v>
      </c>
      <c r="I37" s="7">
        <f t="shared" si="12"/>
        <v>99.999999999999972</v>
      </c>
      <c r="J37" s="4">
        <f>SUM([3]idp!$F$885)</f>
        <v>7436485.2889999989</v>
      </c>
      <c r="K37" s="5">
        <f t="shared" si="45"/>
        <v>0.14133453911990254</v>
      </c>
      <c r="L37" s="6">
        <f>SUM([3]idp!$J$885)</f>
        <v>711992.35899999994</v>
      </c>
      <c r="M37" s="5">
        <f t="shared" si="46"/>
        <v>9.5743127476252052</v>
      </c>
      <c r="N37" s="6">
        <f t="shared" si="76"/>
        <v>1830599.5960000001</v>
      </c>
      <c r="O37" s="5">
        <f t="shared" si="48"/>
        <v>24.616462278326715</v>
      </c>
      <c r="P37" s="6">
        <f>SUM([3]idp!$N$885)</f>
        <v>2542591.9550000001</v>
      </c>
      <c r="Q37" s="7">
        <f t="shared" si="49"/>
        <v>34.190775025951922</v>
      </c>
      <c r="R37" s="4">
        <f t="shared" si="77"/>
        <v>10921000</v>
      </c>
      <c r="S37" s="5">
        <f t="shared" si="50"/>
        <v>0.12622330074053334</v>
      </c>
      <c r="T37" s="4">
        <f t="shared" si="78"/>
        <v>2586341.906</v>
      </c>
      <c r="U37" s="5">
        <f t="shared" si="79"/>
        <v>23.682280981595092</v>
      </c>
      <c r="V37" s="6">
        <f t="shared" si="80"/>
        <v>3440764.7600000002</v>
      </c>
      <c r="W37" s="5">
        <f t="shared" si="81"/>
        <v>31.505949638311513</v>
      </c>
      <c r="X37" s="4">
        <f t="shared" si="82"/>
        <v>6027106.6660000002</v>
      </c>
      <c r="Y37" s="7">
        <f t="shared" si="83"/>
        <v>55.188230619906605</v>
      </c>
      <c r="Z37" s="4"/>
      <c r="AA37" s="5">
        <f t="shared" si="69"/>
        <v>0</v>
      </c>
      <c r="AB37" s="6"/>
      <c r="AC37" s="5">
        <f t="shared" si="33"/>
        <v>0</v>
      </c>
      <c r="AD37" s="6"/>
      <c r="AE37" s="5">
        <f t="shared" si="34"/>
        <v>0</v>
      </c>
      <c r="AF37" s="6"/>
      <c r="AG37" s="7">
        <f t="shared" si="35"/>
        <v>0</v>
      </c>
      <c r="AH37" s="4">
        <f>SUM([3]idp!$F$1787)</f>
        <v>216442</v>
      </c>
      <c r="AI37" s="5">
        <f t="shared" si="55"/>
        <v>2.7433341379719488E-2</v>
      </c>
      <c r="AJ37" s="6">
        <f>SUM([3]idp!$J$1787)</f>
        <v>0</v>
      </c>
      <c r="AK37" s="5">
        <f t="shared" si="56"/>
        <v>0</v>
      </c>
      <c r="AL37" s="6">
        <f t="shared" si="84"/>
        <v>0</v>
      </c>
      <c r="AM37" s="5">
        <f t="shared" si="58"/>
        <v>0</v>
      </c>
      <c r="AN37" s="6">
        <f>SUM([3]idp!$N$1787)</f>
        <v>0</v>
      </c>
      <c r="AO37" s="7">
        <f t="shared" si="70"/>
        <v>0</v>
      </c>
      <c r="AP37" s="4">
        <f>SUM([3]idp!$F$1801)</f>
        <v>1975390.1370000001</v>
      </c>
      <c r="AQ37" s="5">
        <f t="shared" si="60"/>
        <v>0.21168201373466727</v>
      </c>
      <c r="AR37" s="6">
        <f>SUM([3]idp!$J$1801)</f>
        <v>1570785.9110000001</v>
      </c>
      <c r="AS37" s="5">
        <f t="shared" si="61"/>
        <v>79.517756091742598</v>
      </c>
      <c r="AT37" s="6">
        <f t="shared" si="85"/>
        <v>404604.22600000002</v>
      </c>
      <c r="AU37" s="5">
        <f t="shared" si="63"/>
        <v>20.482243908257399</v>
      </c>
      <c r="AV37" s="6">
        <f>SUM([3]idp!$N$1801)</f>
        <v>1975390.1370000001</v>
      </c>
      <c r="AW37" s="7">
        <f t="shared" si="71"/>
        <v>100</v>
      </c>
      <c r="AX37" s="4"/>
      <c r="AY37" s="5">
        <f t="shared" si="65"/>
        <v>0</v>
      </c>
      <c r="AZ37" s="6"/>
      <c r="BA37" s="5">
        <f t="shared" si="72"/>
        <v>0</v>
      </c>
      <c r="BB37" s="6"/>
      <c r="BC37" s="5">
        <f t="shared" si="73"/>
        <v>0</v>
      </c>
      <c r="BD37" s="6"/>
      <c r="BE37" s="7">
        <f t="shared" si="74"/>
        <v>0</v>
      </c>
      <c r="BF37" s="4">
        <f>SUM([3]idp!$D$432)</f>
        <v>13701273</v>
      </c>
      <c r="BG37" s="6">
        <f t="shared" si="86"/>
        <v>13112832.137</v>
      </c>
      <c r="BH37" s="8">
        <f t="shared" ref="BH37:BH67" si="94">IF(OR(BG37=0,BG$84=0),0,BG37/BG$84)*100</f>
        <v>9.2398222033896235E-2</v>
      </c>
      <c r="BI37" s="4">
        <f>SUM([2]bomb!$H$320)</f>
        <v>0</v>
      </c>
      <c r="BJ37" s="6">
        <f t="shared" si="87"/>
        <v>13112832.137</v>
      </c>
      <c r="BK37" s="6">
        <f t="shared" si="88"/>
        <v>4157127.8169999998</v>
      </c>
      <c r="BL37" s="5">
        <f t="shared" si="89"/>
        <v>31.70274562784941</v>
      </c>
      <c r="BM37" s="6">
        <f t="shared" si="90"/>
        <v>3845368.9860000005</v>
      </c>
      <c r="BN37" s="5">
        <f t="shared" si="91"/>
        <v>29.325236118516784</v>
      </c>
      <c r="BO37" s="9">
        <f t="shared" si="92"/>
        <v>8002496.8030000003</v>
      </c>
      <c r="BP37" s="7">
        <f t="shared" si="93"/>
        <v>61.027981746366201</v>
      </c>
    </row>
    <row r="38" spans="1:68" x14ac:dyDescent="0.2">
      <c r="A38" s="48" t="s">
        <v>53</v>
      </c>
      <c r="B38" s="4">
        <f>SUM([3]idi!$F$434)</f>
        <v>25914878.193000004</v>
      </c>
      <c r="C38" s="5">
        <f t="shared" si="44"/>
        <v>0.76433624898879338</v>
      </c>
      <c r="D38" s="6">
        <f>SUM([3]idi!$J$434)</f>
        <v>18338055.338999998</v>
      </c>
      <c r="E38" s="5">
        <f t="shared" si="9"/>
        <v>70.762653030541273</v>
      </c>
      <c r="F38" s="6">
        <f t="shared" si="75"/>
        <v>7555529.7860000022</v>
      </c>
      <c r="G38" s="5">
        <f t="shared" si="11"/>
        <v>29.155181551425791</v>
      </c>
      <c r="H38" s="6">
        <f>SUM([3]idi!$N$434)</f>
        <v>25893585.125</v>
      </c>
      <c r="I38" s="7">
        <f t="shared" si="12"/>
        <v>99.917834581967071</v>
      </c>
      <c r="J38" s="4">
        <f>SUM([3]idi!$F$885)</f>
        <v>54738017.045999996</v>
      </c>
      <c r="K38" s="5">
        <f t="shared" si="45"/>
        <v>1.0403264594602737</v>
      </c>
      <c r="L38" s="6">
        <f>SUM([3]idi!$J$885)</f>
        <v>2012643.6500000001</v>
      </c>
      <c r="M38" s="5">
        <f t="shared" si="46"/>
        <v>3.6768662049058918</v>
      </c>
      <c r="N38" s="6">
        <f t="shared" si="76"/>
        <v>7852143.0379999988</v>
      </c>
      <c r="O38" s="5">
        <f t="shared" si="48"/>
        <v>14.344953401218973</v>
      </c>
      <c r="P38" s="6">
        <f>SUM([3]idi!$N$885)</f>
        <v>9864786.6879999992</v>
      </c>
      <c r="Q38" s="7">
        <f t="shared" si="49"/>
        <v>18.021819606124868</v>
      </c>
      <c r="R38" s="4">
        <f t="shared" si="77"/>
        <v>80652895.238999993</v>
      </c>
      <c r="S38" s="5">
        <f t="shared" si="50"/>
        <v>0.93217421951717117</v>
      </c>
      <c r="T38" s="4">
        <f t="shared" si="78"/>
        <v>20350698.988999996</v>
      </c>
      <c r="U38" s="5">
        <f t="shared" si="79"/>
        <v>25.23244693038539</v>
      </c>
      <c r="V38" s="6">
        <f t="shared" si="80"/>
        <v>15407672.824000005</v>
      </c>
      <c r="W38" s="5">
        <f t="shared" si="81"/>
        <v>19.103682240224863</v>
      </c>
      <c r="X38" s="4">
        <f t="shared" si="82"/>
        <v>35758371.813000001</v>
      </c>
      <c r="Y38" s="7">
        <f t="shared" si="83"/>
        <v>44.336129170610249</v>
      </c>
      <c r="Z38" s="4"/>
      <c r="AA38" s="5">
        <f t="shared" si="69"/>
        <v>0</v>
      </c>
      <c r="AB38" s="6"/>
      <c r="AC38" s="5">
        <f t="shared" si="33"/>
        <v>0</v>
      </c>
      <c r="AD38" s="6"/>
      <c r="AE38" s="5">
        <f t="shared" si="34"/>
        <v>0</v>
      </c>
      <c r="AF38" s="6"/>
      <c r="AG38" s="7">
        <f t="shared" si="35"/>
        <v>0</v>
      </c>
      <c r="AH38" s="4">
        <f>SUM([3]idi!$F$1787)</f>
        <v>638741.25199999998</v>
      </c>
      <c r="AI38" s="5">
        <f t="shared" si="55"/>
        <v>8.0958440688154026E-2</v>
      </c>
      <c r="AJ38" s="6">
        <f>SUM([3]idi!$J$1787)</f>
        <v>230184.45</v>
      </c>
      <c r="AK38" s="5">
        <f t="shared" si="56"/>
        <v>36.037198048389087</v>
      </c>
      <c r="AL38" s="6">
        <f t="shared" si="84"/>
        <v>408556.80199999997</v>
      </c>
      <c r="AM38" s="5">
        <f t="shared" si="58"/>
        <v>63.962801951610913</v>
      </c>
      <c r="AN38" s="6">
        <f>SUM([3]idi!$N$1787)</f>
        <v>638741.25199999998</v>
      </c>
      <c r="AO38" s="7">
        <f t="shared" si="70"/>
        <v>100</v>
      </c>
      <c r="AP38" s="4">
        <f>SUM([3]idi!$F$1801)</f>
        <v>24814405.320000004</v>
      </c>
      <c r="AQ38" s="5">
        <f t="shared" si="60"/>
        <v>2.6591017082545259</v>
      </c>
      <c r="AR38" s="6">
        <f>SUM([3]idi!$J$1801)</f>
        <v>15205385.326000001</v>
      </c>
      <c r="AS38" s="5">
        <f t="shared" si="61"/>
        <v>61.276444589001336</v>
      </c>
      <c r="AT38" s="6">
        <f t="shared" si="85"/>
        <v>9032850.9729999974</v>
      </c>
      <c r="AU38" s="5">
        <f t="shared" si="63"/>
        <v>36.40164193545943</v>
      </c>
      <c r="AV38" s="6">
        <f>SUM([3]idi!$N$1801)</f>
        <v>24238236.298999999</v>
      </c>
      <c r="AW38" s="7">
        <f t="shared" si="71"/>
        <v>97.678086524460767</v>
      </c>
      <c r="AX38" s="4"/>
      <c r="AY38" s="5">
        <f t="shared" si="65"/>
        <v>0</v>
      </c>
      <c r="AZ38" s="6"/>
      <c r="BA38" s="5">
        <f t="shared" si="72"/>
        <v>0</v>
      </c>
      <c r="BB38" s="6"/>
      <c r="BC38" s="5">
        <f t="shared" si="73"/>
        <v>0</v>
      </c>
      <c r="BD38" s="6"/>
      <c r="BE38" s="7">
        <f t="shared" si="74"/>
        <v>0</v>
      </c>
      <c r="BF38" s="4">
        <f>SUM([3]idi!$D$432)</f>
        <v>106106042</v>
      </c>
      <c r="BG38" s="6">
        <f t="shared" si="86"/>
        <v>106106041.811</v>
      </c>
      <c r="BH38" s="8">
        <f t="shared" si="94"/>
        <v>0.74766530280876853</v>
      </c>
      <c r="BI38" s="4">
        <f>SUM([2]bomb!$H$320)</f>
        <v>0</v>
      </c>
      <c r="BJ38" s="6">
        <f t="shared" si="87"/>
        <v>106106041.811</v>
      </c>
      <c r="BK38" s="6">
        <f t="shared" si="88"/>
        <v>35786268.765000001</v>
      </c>
      <c r="BL38" s="5">
        <f t="shared" si="89"/>
        <v>33.726890716311722</v>
      </c>
      <c r="BM38" s="6">
        <f t="shared" si="90"/>
        <v>24849080.598999999</v>
      </c>
      <c r="BN38" s="5">
        <f t="shared" si="91"/>
        <v>23.419100528942639</v>
      </c>
      <c r="BO38" s="9">
        <f t="shared" si="92"/>
        <v>60635349.364</v>
      </c>
      <c r="BP38" s="7">
        <f t="shared" si="93"/>
        <v>57.145991245254365</v>
      </c>
    </row>
    <row r="39" spans="1:68" x14ac:dyDescent="0.2">
      <c r="A39" s="48" t="s">
        <v>54</v>
      </c>
      <c r="B39" s="4">
        <f>SUM([3]fga!$F$434)</f>
        <v>1743784.696</v>
      </c>
      <c r="C39" s="5">
        <f t="shared" si="44"/>
        <v>5.1431376356795795E-2</v>
      </c>
      <c r="D39" s="6">
        <f>SUM([3]fga!$J$434)</f>
        <v>1274557.446</v>
      </c>
      <c r="E39" s="5">
        <f t="shared" si="9"/>
        <v>73.091445803123392</v>
      </c>
      <c r="F39" s="6">
        <f t="shared" si="75"/>
        <v>459222.55000000005</v>
      </c>
      <c r="G39" s="5">
        <f t="shared" si="11"/>
        <v>26.334819376118666</v>
      </c>
      <c r="H39" s="6">
        <f>SUM([3]fga!$N$434)</f>
        <v>1733779.996</v>
      </c>
      <c r="I39" s="7">
        <f t="shared" si="12"/>
        <v>99.426265179242051</v>
      </c>
      <c r="J39" s="4">
        <f>SUM([3]fga!$F$885)</f>
        <v>1457215.304</v>
      </c>
      <c r="K39" s="5">
        <f t="shared" si="45"/>
        <v>2.7695187361421368E-2</v>
      </c>
      <c r="L39" s="6">
        <f>SUM([3]fga!$J$885)</f>
        <v>233160.61199999999</v>
      </c>
      <c r="M39" s="5">
        <f t="shared" si="46"/>
        <v>16.00042295465763</v>
      </c>
      <c r="N39" s="6">
        <f t="shared" si="76"/>
        <v>344078.99199999997</v>
      </c>
      <c r="O39" s="5">
        <f t="shared" si="48"/>
        <v>23.612090200776535</v>
      </c>
      <c r="P39" s="6">
        <f>SUM([3]fga!$N$885)</f>
        <v>577239.60399999993</v>
      </c>
      <c r="Q39" s="7">
        <f t="shared" si="49"/>
        <v>39.612513155434165</v>
      </c>
      <c r="R39" s="4">
        <f t="shared" si="77"/>
        <v>3201000</v>
      </c>
      <c r="S39" s="5">
        <f t="shared" si="50"/>
        <v>3.6996683973120337E-2</v>
      </c>
      <c r="T39" s="4">
        <f t="shared" si="78"/>
        <v>1507718.058</v>
      </c>
      <c r="U39" s="5">
        <f t="shared" si="79"/>
        <v>47.10147010309278</v>
      </c>
      <c r="V39" s="6">
        <f t="shared" si="80"/>
        <v>803301.54200000013</v>
      </c>
      <c r="W39" s="5">
        <f t="shared" si="81"/>
        <v>25.09533089659482</v>
      </c>
      <c r="X39" s="4">
        <f t="shared" si="82"/>
        <v>2311019.6</v>
      </c>
      <c r="Y39" s="7">
        <f t="shared" si="83"/>
        <v>72.196800999687611</v>
      </c>
      <c r="Z39" s="4"/>
      <c r="AA39" s="5">
        <f t="shared" si="69"/>
        <v>0</v>
      </c>
      <c r="AB39" s="6"/>
      <c r="AC39" s="5">
        <f t="shared" si="33"/>
        <v>0</v>
      </c>
      <c r="AD39" s="6"/>
      <c r="AE39" s="5">
        <f t="shared" si="34"/>
        <v>0</v>
      </c>
      <c r="AF39" s="6"/>
      <c r="AG39" s="7">
        <f t="shared" si="35"/>
        <v>0</v>
      </c>
      <c r="AH39" s="4">
        <f>SUM([3]fga!$F$1787)</f>
        <v>70000</v>
      </c>
      <c r="AI39" s="5">
        <f t="shared" si="55"/>
        <v>8.872279393927077E-3</v>
      </c>
      <c r="AJ39" s="6">
        <f>SUM([3]fga!$J$1787)</f>
        <v>51550.341999999997</v>
      </c>
      <c r="AK39" s="5">
        <f t="shared" si="56"/>
        <v>73.643345714285715</v>
      </c>
      <c r="AL39" s="6">
        <f t="shared" si="84"/>
        <v>0</v>
      </c>
      <c r="AM39" s="5">
        <f t="shared" si="58"/>
        <v>0</v>
      </c>
      <c r="AN39" s="6">
        <f>SUM([3]fga!$N$1787)</f>
        <v>51550.341999999997</v>
      </c>
      <c r="AO39" s="7">
        <f t="shared" si="70"/>
        <v>73.643345714285715</v>
      </c>
      <c r="AP39" s="4">
        <f>SUM([3]fga!$F$1801)</f>
        <v>513578.44299999997</v>
      </c>
      <c r="AQ39" s="5">
        <f t="shared" si="60"/>
        <v>5.5034859691088463E-2</v>
      </c>
      <c r="AR39" s="6">
        <f>SUM([3]fga!$J$1801)</f>
        <v>287364.56599999999</v>
      </c>
      <c r="AS39" s="5">
        <f t="shared" si="61"/>
        <v>55.953393277451092</v>
      </c>
      <c r="AT39" s="6">
        <f t="shared" si="85"/>
        <v>226209.59500000003</v>
      </c>
      <c r="AU39" s="5">
        <f t="shared" si="63"/>
        <v>44.045772964812706</v>
      </c>
      <c r="AV39" s="6">
        <f>SUM([3]fga!$N$1801)</f>
        <v>513574.16100000002</v>
      </c>
      <c r="AW39" s="7">
        <f t="shared" si="71"/>
        <v>99.999166242263797</v>
      </c>
      <c r="AX39" s="4"/>
      <c r="AY39" s="5">
        <f t="shared" si="65"/>
        <v>0</v>
      </c>
      <c r="AZ39" s="6"/>
      <c r="BA39" s="5">
        <f t="shared" si="72"/>
        <v>0</v>
      </c>
      <c r="BB39" s="6"/>
      <c r="BC39" s="5">
        <f t="shared" si="73"/>
        <v>0</v>
      </c>
      <c r="BD39" s="6"/>
      <c r="BE39" s="7">
        <f t="shared" si="74"/>
        <v>0</v>
      </c>
      <c r="BF39" s="4">
        <f>SUM([3]fga!$D$432)</f>
        <v>3793000</v>
      </c>
      <c r="BG39" s="6">
        <f t="shared" si="86"/>
        <v>3784578.443</v>
      </c>
      <c r="BH39" s="8">
        <f t="shared" si="94"/>
        <v>2.6667642476281578E-2</v>
      </c>
      <c r="BI39" s="4">
        <f>SUM([2]bomb!$H$320)</f>
        <v>0</v>
      </c>
      <c r="BJ39" s="6">
        <f t="shared" si="87"/>
        <v>3784578.443</v>
      </c>
      <c r="BK39" s="6">
        <f t="shared" si="88"/>
        <v>1846632.966</v>
      </c>
      <c r="BL39" s="5">
        <f t="shared" si="89"/>
        <v>48.793623749972831</v>
      </c>
      <c r="BM39" s="6">
        <f t="shared" si="90"/>
        <v>1029511.1370000001</v>
      </c>
      <c r="BN39" s="5">
        <f t="shared" si="91"/>
        <v>27.202795569059901</v>
      </c>
      <c r="BO39" s="9">
        <f t="shared" si="92"/>
        <v>2876144.1030000001</v>
      </c>
      <c r="BP39" s="7">
        <f t="shared" si="93"/>
        <v>75.996419319032725</v>
      </c>
    </row>
    <row r="40" spans="1:68" x14ac:dyDescent="0.2">
      <c r="A40" s="48" t="s">
        <v>55</v>
      </c>
      <c r="B40" s="4">
        <f>SUM([3]orq!$F$434)</f>
        <v>4665513.8130000001</v>
      </c>
      <c r="C40" s="5">
        <f t="shared" si="44"/>
        <v>0.1376051741735394</v>
      </c>
      <c r="D40" s="6">
        <f>SUM([3]orq!$J$434)</f>
        <v>2904151.4849999999</v>
      </c>
      <c r="E40" s="5">
        <f t="shared" si="9"/>
        <v>62.247195087234864</v>
      </c>
      <c r="F40" s="6">
        <f t="shared" si="75"/>
        <v>1758620.1019999995</v>
      </c>
      <c r="G40" s="5">
        <f t="shared" si="11"/>
        <v>37.694028406898632</v>
      </c>
      <c r="H40" s="6">
        <f>SUM([3]orq!$N$434)</f>
        <v>4662771.5869999994</v>
      </c>
      <c r="I40" s="7">
        <f t="shared" si="12"/>
        <v>99.941223494133496</v>
      </c>
      <c r="J40" s="4">
        <f>SUM([3]orq!$F$885)</f>
        <v>1814486.1869999999</v>
      </c>
      <c r="K40" s="5">
        <f t="shared" si="45"/>
        <v>3.4485319208311063E-2</v>
      </c>
      <c r="L40" s="6">
        <f>SUM([3]orq!$J$885)</f>
        <v>165278.01999999999</v>
      </c>
      <c r="M40" s="5">
        <f t="shared" si="46"/>
        <v>9.1088056323682558</v>
      </c>
      <c r="N40" s="6">
        <f t="shared" si="76"/>
        <v>581133.45600000001</v>
      </c>
      <c r="O40" s="5">
        <f t="shared" si="48"/>
        <v>32.027438961154239</v>
      </c>
      <c r="P40" s="6">
        <f>SUM([3]orq!$N$885)</f>
        <v>746411.47600000002</v>
      </c>
      <c r="Q40" s="7">
        <f t="shared" si="49"/>
        <v>41.136244593522498</v>
      </c>
      <c r="R40" s="4">
        <f t="shared" si="77"/>
        <v>6480000</v>
      </c>
      <c r="S40" s="5">
        <f t="shared" si="50"/>
        <v>7.4894880395445118E-2</v>
      </c>
      <c r="T40" s="4">
        <f t="shared" si="78"/>
        <v>3069429.5049999999</v>
      </c>
      <c r="U40" s="5">
        <f t="shared" si="79"/>
        <v>47.36773927469136</v>
      </c>
      <c r="V40" s="6">
        <f t="shared" si="80"/>
        <v>2339753.5579999993</v>
      </c>
      <c r="W40" s="5">
        <f t="shared" si="81"/>
        <v>36.107307993827149</v>
      </c>
      <c r="X40" s="4">
        <f t="shared" si="82"/>
        <v>5409183.0629999992</v>
      </c>
      <c r="Y40" s="7">
        <f t="shared" si="83"/>
        <v>83.475047268518509</v>
      </c>
      <c r="Z40" s="4"/>
      <c r="AA40" s="5">
        <f t="shared" si="69"/>
        <v>0</v>
      </c>
      <c r="AB40" s="6"/>
      <c r="AC40" s="5">
        <f t="shared" si="33"/>
        <v>0</v>
      </c>
      <c r="AD40" s="6"/>
      <c r="AE40" s="5">
        <f t="shared" si="34"/>
        <v>0</v>
      </c>
      <c r="AF40" s="6"/>
      <c r="AG40" s="7">
        <f t="shared" si="35"/>
        <v>0</v>
      </c>
      <c r="AH40" s="4">
        <f>SUM([3]orq!$F$1787)</f>
        <v>0</v>
      </c>
      <c r="AI40" s="5">
        <f t="shared" si="55"/>
        <v>0</v>
      </c>
      <c r="AJ40" s="6">
        <f>SUM([3]orq!$J$1787)</f>
        <v>0</v>
      </c>
      <c r="AK40" s="5">
        <f t="shared" si="56"/>
        <v>0</v>
      </c>
      <c r="AL40" s="6">
        <f t="shared" si="84"/>
        <v>0</v>
      </c>
      <c r="AM40" s="5">
        <f t="shared" si="58"/>
        <v>0</v>
      </c>
      <c r="AN40" s="6">
        <f>SUM([3]orq!$N$1787)</f>
        <v>0</v>
      </c>
      <c r="AO40" s="7">
        <f t="shared" si="70"/>
        <v>0</v>
      </c>
      <c r="AP40" s="4">
        <f>SUM([3]orq!$F$1801)</f>
        <v>0</v>
      </c>
      <c r="AQ40" s="5">
        <f t="shared" si="60"/>
        <v>0</v>
      </c>
      <c r="AR40" s="6">
        <f>SUM([3]orq!$J$1801)</f>
        <v>0</v>
      </c>
      <c r="AS40" s="5">
        <f t="shared" si="61"/>
        <v>0</v>
      </c>
      <c r="AT40" s="6">
        <f t="shared" si="85"/>
        <v>0</v>
      </c>
      <c r="AU40" s="5">
        <f t="shared" si="63"/>
        <v>0</v>
      </c>
      <c r="AV40" s="6">
        <f>SUM([3]orq!$N$1801)</f>
        <v>0</v>
      </c>
      <c r="AW40" s="7">
        <f t="shared" si="71"/>
        <v>0</v>
      </c>
      <c r="AX40" s="4"/>
      <c r="AY40" s="5">
        <f t="shared" si="65"/>
        <v>0</v>
      </c>
      <c r="AZ40" s="6"/>
      <c r="BA40" s="5">
        <f t="shared" si="72"/>
        <v>0</v>
      </c>
      <c r="BB40" s="6"/>
      <c r="BC40" s="5">
        <f t="shared" si="73"/>
        <v>0</v>
      </c>
      <c r="BD40" s="6"/>
      <c r="BE40" s="7">
        <f t="shared" si="74"/>
        <v>0</v>
      </c>
      <c r="BF40" s="4">
        <f>SUM([3]orq!$D$432)</f>
        <v>6480000</v>
      </c>
      <c r="BG40" s="6">
        <f t="shared" si="86"/>
        <v>6480000</v>
      </c>
      <c r="BH40" s="8">
        <f t="shared" si="94"/>
        <v>4.566065305527732E-2</v>
      </c>
      <c r="BI40" s="4">
        <f>SUM([2]bomb!$H$320)</f>
        <v>0</v>
      </c>
      <c r="BJ40" s="6">
        <f t="shared" si="87"/>
        <v>6480000</v>
      </c>
      <c r="BK40" s="6">
        <f t="shared" si="88"/>
        <v>3069429.5049999999</v>
      </c>
      <c r="BL40" s="5">
        <f t="shared" si="89"/>
        <v>47.36773927469136</v>
      </c>
      <c r="BM40" s="6">
        <f t="shared" si="90"/>
        <v>2339753.5579999993</v>
      </c>
      <c r="BN40" s="5">
        <f t="shared" si="91"/>
        <v>36.107307993827149</v>
      </c>
      <c r="BO40" s="9">
        <f t="shared" si="92"/>
        <v>5409183.0629999992</v>
      </c>
      <c r="BP40" s="7">
        <f t="shared" si="93"/>
        <v>83.475047268518509</v>
      </c>
    </row>
    <row r="41" spans="1:68" x14ac:dyDescent="0.2">
      <c r="A41" s="48" t="s">
        <v>56</v>
      </c>
      <c r="B41" s="4">
        <f>SUM([3]fvs!$F$434)</f>
        <v>57333950.601999983</v>
      </c>
      <c r="C41" s="5">
        <f t="shared" si="44"/>
        <v>1.6910138035948219</v>
      </c>
      <c r="D41" s="6">
        <f>SUM([3]fvs!$J$434)</f>
        <v>25174514.277000006</v>
      </c>
      <c r="E41" s="5">
        <f t="shared" si="9"/>
        <v>43.908563796268105</v>
      </c>
      <c r="F41" s="6">
        <f t="shared" si="75"/>
        <v>32074543.974999998</v>
      </c>
      <c r="G41" s="5">
        <f t="shared" si="11"/>
        <v>55.943369745536323</v>
      </c>
      <c r="H41" s="6">
        <f>SUM([3]fvs!$N$434)</f>
        <v>57249058.252000004</v>
      </c>
      <c r="I41" s="7">
        <f t="shared" si="12"/>
        <v>99.851933541804428</v>
      </c>
      <c r="J41" s="4">
        <f>SUM([3]fvs!$F$885)</f>
        <v>113724049.398</v>
      </c>
      <c r="K41" s="5">
        <f t="shared" si="45"/>
        <v>2.1613888125739509</v>
      </c>
      <c r="L41" s="6">
        <f>SUM([3]fvs!$J$885)</f>
        <v>6064567.7330000009</v>
      </c>
      <c r="M41" s="5">
        <f t="shared" si="46"/>
        <v>5.3327047050319463</v>
      </c>
      <c r="N41" s="6">
        <f t="shared" si="76"/>
        <v>32990733.572000004</v>
      </c>
      <c r="O41" s="5">
        <f t="shared" si="48"/>
        <v>29.009460836680507</v>
      </c>
      <c r="P41" s="6">
        <f>SUM([3]fvs!$N$885)</f>
        <v>39055301.305000007</v>
      </c>
      <c r="Q41" s="7">
        <f t="shared" si="49"/>
        <v>34.342165541712454</v>
      </c>
      <c r="R41" s="4">
        <f t="shared" si="77"/>
        <v>171058000</v>
      </c>
      <c r="S41" s="5">
        <f t="shared" si="50"/>
        <v>1.9770630325129706</v>
      </c>
      <c r="T41" s="4">
        <f t="shared" si="78"/>
        <v>31239082.010000005</v>
      </c>
      <c r="U41" s="5">
        <f t="shared" si="79"/>
        <v>18.262274789837367</v>
      </c>
      <c r="V41" s="6">
        <f t="shared" si="80"/>
        <v>65065277.547000006</v>
      </c>
      <c r="W41" s="5">
        <f t="shared" si="81"/>
        <v>38.036968482619933</v>
      </c>
      <c r="X41" s="4">
        <f t="shared" si="82"/>
        <v>96304359.557000011</v>
      </c>
      <c r="Y41" s="7">
        <f t="shared" si="83"/>
        <v>56.299243272457304</v>
      </c>
      <c r="Z41" s="4"/>
      <c r="AA41" s="5">
        <f t="shared" si="69"/>
        <v>0</v>
      </c>
      <c r="AB41" s="6"/>
      <c r="AC41" s="5">
        <f t="shared" si="33"/>
        <v>0</v>
      </c>
      <c r="AD41" s="6"/>
      <c r="AE41" s="5">
        <f t="shared" si="34"/>
        <v>0</v>
      </c>
      <c r="AF41" s="6"/>
      <c r="AG41" s="7">
        <f t="shared" si="35"/>
        <v>0</v>
      </c>
      <c r="AH41" s="4">
        <f>SUM([3]fvs!$F$1787)</f>
        <v>20488452</v>
      </c>
      <c r="AI41" s="5">
        <f t="shared" si="55"/>
        <v>2.5968467213294861</v>
      </c>
      <c r="AJ41" s="6">
        <f>SUM([3]fvs!$J$1787)</f>
        <v>5153482.9009999996</v>
      </c>
      <c r="AK41" s="5">
        <f t="shared" si="56"/>
        <v>25.153110156882519</v>
      </c>
      <c r="AL41" s="6">
        <f t="shared" si="84"/>
        <v>1465763.1700000009</v>
      </c>
      <c r="AM41" s="5">
        <f t="shared" si="58"/>
        <v>7.1540942673463128</v>
      </c>
      <c r="AN41" s="6">
        <f>SUM([3]fvs!$N$1787)</f>
        <v>6619246.0710000005</v>
      </c>
      <c r="AO41" s="7">
        <f t="shared" si="70"/>
        <v>32.307204424228829</v>
      </c>
      <c r="AP41" s="4">
        <f>SUM([3]fvs!$F$1801)</f>
        <v>59223209.737999998</v>
      </c>
      <c r="AQ41" s="5">
        <f t="shared" si="60"/>
        <v>6.3463353705964138</v>
      </c>
      <c r="AR41" s="6">
        <f>SUM([3]fvs!$J$1801)</f>
        <v>38038004.238000005</v>
      </c>
      <c r="AS41" s="5">
        <f t="shared" si="61"/>
        <v>64.228204459498059</v>
      </c>
      <c r="AT41" s="6">
        <f t="shared" si="85"/>
        <v>20794979.445999995</v>
      </c>
      <c r="AU41" s="5">
        <f t="shared" si="63"/>
        <v>35.112888237560512</v>
      </c>
      <c r="AV41" s="6">
        <f>SUM([3]fvs!$N$1801)</f>
        <v>58832983.684</v>
      </c>
      <c r="AW41" s="7">
        <f t="shared" si="71"/>
        <v>99.341092697058571</v>
      </c>
      <c r="AX41" s="4"/>
      <c r="AY41" s="5">
        <f t="shared" si="65"/>
        <v>0</v>
      </c>
      <c r="AZ41" s="6"/>
      <c r="BA41" s="5">
        <f t="shared" si="72"/>
        <v>0</v>
      </c>
      <c r="BB41" s="6"/>
      <c r="BC41" s="5">
        <f t="shared" si="73"/>
        <v>0</v>
      </c>
      <c r="BD41" s="6"/>
      <c r="BE41" s="7">
        <f t="shared" si="74"/>
        <v>0</v>
      </c>
      <c r="BF41" s="4">
        <f>SUM([3]fvs!$D$432)</f>
        <v>261874785</v>
      </c>
      <c r="BG41" s="6">
        <f t="shared" si="86"/>
        <v>250769661.73800001</v>
      </c>
      <c r="BH41" s="8">
        <f t="shared" si="94"/>
        <v>1.7670226113284055</v>
      </c>
      <c r="BI41" s="4">
        <f>SUM([2]bomb!$H$320)</f>
        <v>0</v>
      </c>
      <c r="BJ41" s="6">
        <f t="shared" si="87"/>
        <v>250769661.73800001</v>
      </c>
      <c r="BK41" s="6">
        <f t="shared" si="88"/>
        <v>74430569.149000019</v>
      </c>
      <c r="BL41" s="5">
        <f t="shared" si="89"/>
        <v>29.680850798755653</v>
      </c>
      <c r="BM41" s="6">
        <f t="shared" si="90"/>
        <v>87326020.163000003</v>
      </c>
      <c r="BN41" s="5">
        <f t="shared" si="91"/>
        <v>34.82319972750004</v>
      </c>
      <c r="BO41" s="9">
        <f t="shared" si="92"/>
        <v>161756589.31200004</v>
      </c>
      <c r="BP41" s="7">
        <f t="shared" si="93"/>
        <v>64.50405052625571</v>
      </c>
    </row>
    <row r="42" spans="1:68" x14ac:dyDescent="0.2">
      <c r="A42" s="48" t="s">
        <v>57</v>
      </c>
      <c r="B42" s="4">
        <f>SUM([3]jar!$F$434)</f>
        <v>6552174.7090000007</v>
      </c>
      <c r="C42" s="5">
        <f t="shared" si="44"/>
        <v>0.19325055678436695</v>
      </c>
      <c r="D42" s="6">
        <f>SUM([3]jar!$J$434)</f>
        <v>4811789.7880000006</v>
      </c>
      <c r="E42" s="5">
        <f t="shared" si="9"/>
        <v>73.438056854475732</v>
      </c>
      <c r="F42" s="6">
        <f t="shared" si="75"/>
        <v>1719100.9209999992</v>
      </c>
      <c r="G42" s="5">
        <f t="shared" si="11"/>
        <v>26.237104432497194</v>
      </c>
      <c r="H42" s="6">
        <f>SUM([3]jar!$N$434)</f>
        <v>6530890.7089999998</v>
      </c>
      <c r="I42" s="7">
        <f t="shared" si="12"/>
        <v>99.675161286972923</v>
      </c>
      <c r="J42" s="4">
        <f>SUM([3]jar!$F$885)</f>
        <v>12447825.290999999</v>
      </c>
      <c r="K42" s="5">
        <f t="shared" si="45"/>
        <v>0.23657784318499336</v>
      </c>
      <c r="L42" s="6">
        <f>SUM([3]jar!$J$885)</f>
        <v>23923.237000000001</v>
      </c>
      <c r="M42" s="5">
        <f t="shared" si="46"/>
        <v>0.192188084590944</v>
      </c>
      <c r="N42" s="6">
        <f t="shared" si="76"/>
        <v>2222729.4899999998</v>
      </c>
      <c r="O42" s="5">
        <f t="shared" si="48"/>
        <v>17.856367984270097</v>
      </c>
      <c r="P42" s="6">
        <f>SUM([3]jar!$N$885)</f>
        <v>2246652.727</v>
      </c>
      <c r="Q42" s="7">
        <f t="shared" si="49"/>
        <v>18.048556068861039</v>
      </c>
      <c r="R42" s="4">
        <f t="shared" si="77"/>
        <v>19000000</v>
      </c>
      <c r="S42" s="5">
        <f t="shared" si="50"/>
        <v>0.21959918634466929</v>
      </c>
      <c r="T42" s="4">
        <f t="shared" si="78"/>
        <v>4835713.0250000004</v>
      </c>
      <c r="U42" s="5">
        <f t="shared" si="79"/>
        <v>25.451121184210528</v>
      </c>
      <c r="V42" s="6">
        <f t="shared" si="80"/>
        <v>3941830.4110000003</v>
      </c>
      <c r="W42" s="5">
        <f t="shared" si="81"/>
        <v>20.746475847368423</v>
      </c>
      <c r="X42" s="4">
        <f t="shared" si="82"/>
        <v>8777543.4360000007</v>
      </c>
      <c r="Y42" s="7">
        <f t="shared" si="83"/>
        <v>46.197597031578951</v>
      </c>
      <c r="Z42" s="4"/>
      <c r="AA42" s="5">
        <f t="shared" si="69"/>
        <v>0</v>
      </c>
      <c r="AB42" s="6"/>
      <c r="AC42" s="5">
        <f t="shared" si="33"/>
        <v>0</v>
      </c>
      <c r="AD42" s="6"/>
      <c r="AE42" s="5">
        <f t="shared" si="34"/>
        <v>0</v>
      </c>
      <c r="AF42" s="6"/>
      <c r="AG42" s="7">
        <f t="shared" si="35"/>
        <v>0</v>
      </c>
      <c r="AH42" s="4">
        <f>SUM([3]jar!$F$1787)</f>
        <v>83022</v>
      </c>
      <c r="AI42" s="5">
        <f t="shared" si="55"/>
        <v>1.0522776854894483E-2</v>
      </c>
      <c r="AJ42" s="6">
        <f>SUM([3]jar!$J$1787)</f>
        <v>41416.419000000002</v>
      </c>
      <c r="AK42" s="5">
        <f t="shared" si="56"/>
        <v>49.886077184360772</v>
      </c>
      <c r="AL42" s="6">
        <f t="shared" si="84"/>
        <v>0</v>
      </c>
      <c r="AM42" s="5">
        <f t="shared" si="58"/>
        <v>0</v>
      </c>
      <c r="AN42" s="6">
        <f>SUM([3]jar!$N$1787)</f>
        <v>41416.419000000002</v>
      </c>
      <c r="AO42" s="7">
        <f t="shared" si="70"/>
        <v>49.886077184360772</v>
      </c>
      <c r="AP42" s="4">
        <f>SUM([3]jar!$F$1801)</f>
        <v>2798784.247</v>
      </c>
      <c r="AQ42" s="5">
        <f t="shared" si="60"/>
        <v>0.29991659587486558</v>
      </c>
      <c r="AR42" s="6">
        <f>SUM([3]jar!$J$1801)</f>
        <v>1894057.1629999999</v>
      </c>
      <c r="AS42" s="5">
        <f t="shared" si="61"/>
        <v>67.674282682926645</v>
      </c>
      <c r="AT42" s="6">
        <f t="shared" si="85"/>
        <v>892537.08400000003</v>
      </c>
      <c r="AU42" s="5">
        <f t="shared" si="63"/>
        <v>31.890171061120743</v>
      </c>
      <c r="AV42" s="6">
        <f>SUM([3]jar!$N$1801)</f>
        <v>2786594.247</v>
      </c>
      <c r="AW42" s="7">
        <f t="shared" si="71"/>
        <v>99.564453744047384</v>
      </c>
      <c r="AX42" s="4"/>
      <c r="AY42" s="5">
        <f t="shared" si="65"/>
        <v>0</v>
      </c>
      <c r="AZ42" s="6"/>
      <c r="BA42" s="5">
        <f t="shared" si="72"/>
        <v>0</v>
      </c>
      <c r="BB42" s="6"/>
      <c r="BC42" s="5">
        <f t="shared" si="73"/>
        <v>0</v>
      </c>
      <c r="BD42" s="6"/>
      <c r="BE42" s="7">
        <f t="shared" si="74"/>
        <v>0</v>
      </c>
      <c r="BF42" s="4">
        <f>SUM([3]jar!$D$432)</f>
        <v>22315264</v>
      </c>
      <c r="BG42" s="6">
        <f t="shared" si="86"/>
        <v>21881806.247000001</v>
      </c>
      <c r="BH42" s="8">
        <f t="shared" si="94"/>
        <v>0.1541878955659054</v>
      </c>
      <c r="BI42" s="4">
        <f>SUM([2]bomb!$H$320)</f>
        <v>0</v>
      </c>
      <c r="BJ42" s="6">
        <f t="shared" si="87"/>
        <v>21881806.247000001</v>
      </c>
      <c r="BK42" s="6">
        <f t="shared" si="88"/>
        <v>6771186.6069999998</v>
      </c>
      <c r="BL42" s="5">
        <f t="shared" si="89"/>
        <v>30.944367802947394</v>
      </c>
      <c r="BM42" s="6">
        <f t="shared" si="90"/>
        <v>4834367.4950000001</v>
      </c>
      <c r="BN42" s="5">
        <f t="shared" si="91"/>
        <v>22.093091586819039</v>
      </c>
      <c r="BO42" s="9">
        <f t="shared" si="92"/>
        <v>11605554.102</v>
      </c>
      <c r="BP42" s="7">
        <f t="shared" si="93"/>
        <v>53.037459389766425</v>
      </c>
    </row>
    <row r="43" spans="1:68" ht="25.5" x14ac:dyDescent="0.2">
      <c r="A43" s="48" t="s">
        <v>58</v>
      </c>
      <c r="B43" s="4">
        <f>SUM([3]ide!$F$434)</f>
        <v>1179378.3339999998</v>
      </c>
      <c r="C43" s="5">
        <f t="shared" si="44"/>
        <v>3.478471344664491E-2</v>
      </c>
      <c r="D43" s="6">
        <f>SUM([3]ide!$J$434)</f>
        <v>673945.70200000005</v>
      </c>
      <c r="E43" s="5">
        <f t="shared" si="9"/>
        <v>57.144148113543366</v>
      </c>
      <c r="F43" s="6">
        <f t="shared" si="75"/>
        <v>505432.63199999998</v>
      </c>
      <c r="G43" s="5">
        <f t="shared" si="11"/>
        <v>42.855851886456655</v>
      </c>
      <c r="H43" s="6">
        <f>SUM([3]ide!$N$434)</f>
        <v>1179378.334</v>
      </c>
      <c r="I43" s="7">
        <f t="shared" si="12"/>
        <v>100.00000000000003</v>
      </c>
      <c r="J43" s="4">
        <f>SUM([3]ide!$F$885)</f>
        <v>3727511.5020000003</v>
      </c>
      <c r="K43" s="5">
        <f t="shared" si="45"/>
        <v>7.0843429352113907E-2</v>
      </c>
      <c r="L43" s="6">
        <f>SUM([3]ide!$J$885)</f>
        <v>311098.08100000001</v>
      </c>
      <c r="M43" s="5">
        <f t="shared" si="46"/>
        <v>8.3459992231567899</v>
      </c>
      <c r="N43" s="6">
        <f t="shared" si="76"/>
        <v>1054991.2679999999</v>
      </c>
      <c r="O43" s="5">
        <f t="shared" si="48"/>
        <v>28.30283065347869</v>
      </c>
      <c r="P43" s="6">
        <f>SUM([3]ide!$N$885)</f>
        <v>1366089.3489999999</v>
      </c>
      <c r="Q43" s="7">
        <f t="shared" si="49"/>
        <v>36.648829876635475</v>
      </c>
      <c r="R43" s="4">
        <f t="shared" si="77"/>
        <v>4906889.8360000001</v>
      </c>
      <c r="S43" s="5">
        <f t="shared" si="50"/>
        <v>5.6713106077290937E-2</v>
      </c>
      <c r="T43" s="4">
        <f t="shared" si="78"/>
        <v>985043.78300000005</v>
      </c>
      <c r="U43" s="5">
        <f t="shared" si="79"/>
        <v>20.074707521923671</v>
      </c>
      <c r="V43" s="6">
        <f t="shared" si="80"/>
        <v>1560423.9000000001</v>
      </c>
      <c r="W43" s="5">
        <f t="shared" si="81"/>
        <v>31.800671141050664</v>
      </c>
      <c r="X43" s="4">
        <f t="shared" si="82"/>
        <v>2545467.6830000002</v>
      </c>
      <c r="Y43" s="7">
        <f t="shared" si="83"/>
        <v>51.875378662974327</v>
      </c>
      <c r="Z43" s="4"/>
      <c r="AA43" s="5">
        <f t="shared" si="69"/>
        <v>0</v>
      </c>
      <c r="AB43" s="6"/>
      <c r="AC43" s="5">
        <f t="shared" si="33"/>
        <v>0</v>
      </c>
      <c r="AD43" s="6"/>
      <c r="AE43" s="5">
        <f t="shared" si="34"/>
        <v>0</v>
      </c>
      <c r="AF43" s="6"/>
      <c r="AG43" s="7">
        <f t="shared" si="35"/>
        <v>0</v>
      </c>
      <c r="AH43" s="4">
        <f>SUM([3]ide!$F$1787)</f>
        <v>0</v>
      </c>
      <c r="AI43" s="5">
        <f t="shared" si="55"/>
        <v>0</v>
      </c>
      <c r="AJ43" s="6">
        <f>SUM([3]ide!$J$1787)</f>
        <v>0</v>
      </c>
      <c r="AK43" s="5">
        <f t="shared" si="56"/>
        <v>0</v>
      </c>
      <c r="AL43" s="6">
        <f t="shared" si="84"/>
        <v>0</v>
      </c>
      <c r="AM43" s="5">
        <f t="shared" si="58"/>
        <v>0</v>
      </c>
      <c r="AN43" s="6">
        <f>SUM([3]ide!$N$1787)</f>
        <v>0</v>
      </c>
      <c r="AO43" s="7">
        <f t="shared" si="70"/>
        <v>0</v>
      </c>
      <c r="AP43" s="4">
        <f>SUM([3]ide!$F$1801)</f>
        <v>197254.91399999999</v>
      </c>
      <c r="AQ43" s="5">
        <f t="shared" si="60"/>
        <v>2.1137757363713421E-2</v>
      </c>
      <c r="AR43" s="6">
        <f>SUM([3]ide!$J$1801)</f>
        <v>114854.914</v>
      </c>
      <c r="AS43" s="5">
        <f t="shared" si="61"/>
        <v>58.226642708632347</v>
      </c>
      <c r="AT43" s="6">
        <f t="shared" si="85"/>
        <v>82399.999999999985</v>
      </c>
      <c r="AU43" s="5">
        <f t="shared" si="63"/>
        <v>41.773357291367653</v>
      </c>
      <c r="AV43" s="6">
        <f>SUM([3]ide!$N$1801)</f>
        <v>197254.91399999999</v>
      </c>
      <c r="AW43" s="7">
        <f t="shared" si="71"/>
        <v>100</v>
      </c>
      <c r="AX43" s="4"/>
      <c r="AY43" s="5">
        <f t="shared" si="65"/>
        <v>0</v>
      </c>
      <c r="AZ43" s="6"/>
      <c r="BA43" s="5">
        <f t="shared" si="72"/>
        <v>0</v>
      </c>
      <c r="BB43" s="6"/>
      <c r="BC43" s="5">
        <f t="shared" si="73"/>
        <v>0</v>
      </c>
      <c r="BD43" s="6"/>
      <c r="BE43" s="7">
        <f t="shared" si="74"/>
        <v>0</v>
      </c>
      <c r="BF43" s="4">
        <f>SUM([3]ide!$D$432)</f>
        <v>5187296</v>
      </c>
      <c r="BG43" s="6">
        <f t="shared" si="86"/>
        <v>5104144.75</v>
      </c>
      <c r="BH43" s="8">
        <f t="shared" si="94"/>
        <v>3.5965830644084137E-2</v>
      </c>
      <c r="BI43" s="4">
        <f>SUM([2]bomb!$H$320)</f>
        <v>0</v>
      </c>
      <c r="BJ43" s="6">
        <f t="shared" si="87"/>
        <v>5104144.75</v>
      </c>
      <c r="BK43" s="6">
        <f t="shared" si="88"/>
        <v>1099898.6970000002</v>
      </c>
      <c r="BL43" s="5">
        <f t="shared" si="89"/>
        <v>21.549128225644466</v>
      </c>
      <c r="BM43" s="6">
        <f t="shared" si="90"/>
        <v>1642823.9000000001</v>
      </c>
      <c r="BN43" s="5">
        <f t="shared" si="91"/>
        <v>32.186075835721553</v>
      </c>
      <c r="BO43" s="9">
        <f t="shared" si="92"/>
        <v>2742722.5970000001</v>
      </c>
      <c r="BP43" s="7">
        <f t="shared" si="93"/>
        <v>53.735204061366012</v>
      </c>
    </row>
    <row r="44" spans="1:68" ht="25.5" x14ac:dyDescent="0.2">
      <c r="A44" s="48" t="s">
        <v>59</v>
      </c>
      <c r="B44" s="4">
        <f>SUM([3]com!$F$434)</f>
        <v>9821121.2300000004</v>
      </c>
      <c r="C44" s="5">
        <f t="shared" si="44"/>
        <v>0.28966522265306499</v>
      </c>
      <c r="D44" s="6">
        <f>SUM([3]com!$J$434)</f>
        <v>6642040.2069999995</v>
      </c>
      <c r="E44" s="5">
        <f t="shared" si="9"/>
        <v>67.630162090973386</v>
      </c>
      <c r="F44" s="6">
        <f t="shared" si="75"/>
        <v>3179081.023000001</v>
      </c>
      <c r="G44" s="5">
        <f t="shared" si="11"/>
        <v>32.369837909026614</v>
      </c>
      <c r="H44" s="6">
        <f>SUM([3]com!$N$434)</f>
        <v>9821121.2300000004</v>
      </c>
      <c r="I44" s="7">
        <f t="shared" si="12"/>
        <v>100</v>
      </c>
      <c r="J44" s="4">
        <f>SUM([3]com!$F$885)</f>
        <v>7325010.0360000003</v>
      </c>
      <c r="K44" s="5">
        <f t="shared" si="45"/>
        <v>0.13921588993366205</v>
      </c>
      <c r="L44" s="6">
        <f>SUM([3]com!$J$885)</f>
        <v>435979.04600000003</v>
      </c>
      <c r="M44" s="5">
        <f t="shared" si="46"/>
        <v>5.9519242138550972</v>
      </c>
      <c r="N44" s="6">
        <f t="shared" si="76"/>
        <v>3242788.3089999999</v>
      </c>
      <c r="O44" s="5">
        <f t="shared" si="48"/>
        <v>44.270086908588091</v>
      </c>
      <c r="P44" s="6">
        <f>SUM([3]com!$N$885)</f>
        <v>3678767.355</v>
      </c>
      <c r="Q44" s="7">
        <f t="shared" si="49"/>
        <v>50.222011122443192</v>
      </c>
      <c r="R44" s="4">
        <f t="shared" si="77"/>
        <v>17146131.266000003</v>
      </c>
      <c r="S44" s="5">
        <f t="shared" si="50"/>
        <v>0.19817244605118395</v>
      </c>
      <c r="T44" s="4">
        <f t="shared" si="78"/>
        <v>7078019.2529999996</v>
      </c>
      <c r="U44" s="5">
        <f t="shared" si="79"/>
        <v>41.28056144674099</v>
      </c>
      <c r="V44" s="6">
        <f t="shared" si="80"/>
        <v>6421869.3320000013</v>
      </c>
      <c r="W44" s="5">
        <f t="shared" si="81"/>
        <v>37.453751125388123</v>
      </c>
      <c r="X44" s="4">
        <f t="shared" si="82"/>
        <v>13499888.585000001</v>
      </c>
      <c r="Y44" s="7">
        <f t="shared" si="83"/>
        <v>78.734312572129113</v>
      </c>
      <c r="Z44" s="4"/>
      <c r="AA44" s="5">
        <f t="shared" si="69"/>
        <v>0</v>
      </c>
      <c r="AB44" s="6"/>
      <c r="AC44" s="5">
        <f t="shared" si="33"/>
        <v>0</v>
      </c>
      <c r="AD44" s="6"/>
      <c r="AE44" s="5">
        <f t="shared" si="34"/>
        <v>0</v>
      </c>
      <c r="AF44" s="6"/>
      <c r="AG44" s="7">
        <f t="shared" si="35"/>
        <v>0</v>
      </c>
      <c r="AH44" s="4">
        <f>SUM([3]com!$F$1787)</f>
        <v>210000</v>
      </c>
      <c r="AI44" s="5">
        <f t="shared" si="55"/>
        <v>2.6616838181781229E-2</v>
      </c>
      <c r="AJ44" s="6">
        <f>SUM([3]com!$J$1787)</f>
        <v>149228.217</v>
      </c>
      <c r="AK44" s="5">
        <f t="shared" si="56"/>
        <v>71.061055714285715</v>
      </c>
      <c r="AL44" s="6">
        <f t="shared" si="84"/>
        <v>60303.478999999992</v>
      </c>
      <c r="AM44" s="5">
        <f t="shared" si="58"/>
        <v>28.715942380952374</v>
      </c>
      <c r="AN44" s="6">
        <f>SUM([3]com!$N$1787)</f>
        <v>209531.696</v>
      </c>
      <c r="AO44" s="7">
        <f t="shared" si="70"/>
        <v>99.776998095238085</v>
      </c>
      <c r="AP44" s="4">
        <f>SUM([3]com!$F$1801)</f>
        <v>3256868.7340000002</v>
      </c>
      <c r="AQ44" s="5">
        <f t="shared" si="60"/>
        <v>0.3490047455281976</v>
      </c>
      <c r="AR44" s="6">
        <f>SUM([3]com!$J$1801)</f>
        <v>2775173.4419999998</v>
      </c>
      <c r="AS44" s="5">
        <f t="shared" si="61"/>
        <v>85.209864709272608</v>
      </c>
      <c r="AT44" s="6">
        <f t="shared" si="85"/>
        <v>438351.9879999999</v>
      </c>
      <c r="AU44" s="5">
        <f t="shared" si="63"/>
        <v>13.459307813785529</v>
      </c>
      <c r="AV44" s="6">
        <f>SUM([3]com!$N$1801)</f>
        <v>3213525.4299999997</v>
      </c>
      <c r="AW44" s="7">
        <f t="shared" si="71"/>
        <v>98.669172523058151</v>
      </c>
      <c r="AX44" s="4"/>
      <c r="AY44" s="5">
        <f t="shared" si="65"/>
        <v>0</v>
      </c>
      <c r="AZ44" s="6"/>
      <c r="BA44" s="5">
        <f t="shared" si="72"/>
        <v>0</v>
      </c>
      <c r="BB44" s="6"/>
      <c r="BC44" s="5">
        <f t="shared" si="73"/>
        <v>0</v>
      </c>
      <c r="BD44" s="6"/>
      <c r="BE44" s="7">
        <f t="shared" si="74"/>
        <v>0</v>
      </c>
      <c r="BF44" s="4">
        <f>SUM([3]com!$D$432)</f>
        <v>20613000</v>
      </c>
      <c r="BG44" s="6">
        <f t="shared" si="86"/>
        <v>20613000.000000004</v>
      </c>
      <c r="BH44" s="8">
        <f t="shared" si="94"/>
        <v>0.14524738293648634</v>
      </c>
      <c r="BI44" s="4">
        <f>SUM([2]bomb!$H$320)</f>
        <v>0</v>
      </c>
      <c r="BJ44" s="6">
        <f t="shared" si="87"/>
        <v>20613000.000000004</v>
      </c>
      <c r="BK44" s="6">
        <f t="shared" si="88"/>
        <v>10002420.912</v>
      </c>
      <c r="BL44" s="5">
        <f t="shared" si="89"/>
        <v>48.524818861883276</v>
      </c>
      <c r="BM44" s="6">
        <f t="shared" si="90"/>
        <v>6920524.7990000015</v>
      </c>
      <c r="BN44" s="5">
        <f t="shared" si="91"/>
        <v>33.573593358560132</v>
      </c>
      <c r="BO44" s="9">
        <f t="shared" si="92"/>
        <v>16922945.711000003</v>
      </c>
      <c r="BP44" s="7">
        <f t="shared" si="93"/>
        <v>82.098412220443407</v>
      </c>
    </row>
    <row r="45" spans="1:68" x14ac:dyDescent="0.2">
      <c r="A45" s="48" t="s">
        <v>60</v>
      </c>
      <c r="B45" s="4">
        <f>SUM([3]cat!$F$434)</f>
        <v>6580974.5209999997</v>
      </c>
      <c r="C45" s="5">
        <f t="shared" si="44"/>
        <v>0.19409998158627889</v>
      </c>
      <c r="D45" s="6">
        <f>SUM([3]cat!$J$434)</f>
        <v>3242005.8590000002</v>
      </c>
      <c r="E45" s="5">
        <f t="shared" si="9"/>
        <v>49.263309691516135</v>
      </c>
      <c r="F45" s="6">
        <f t="shared" si="75"/>
        <v>3338968.6619999995</v>
      </c>
      <c r="G45" s="5">
        <f t="shared" si="11"/>
        <v>50.736690308483865</v>
      </c>
      <c r="H45" s="6">
        <f>SUM([3]cat!$N$434)</f>
        <v>6580974.5209999997</v>
      </c>
      <c r="I45" s="7">
        <f t="shared" si="12"/>
        <v>100</v>
      </c>
      <c r="J45" s="4">
        <f>SUM([3]cat!$F$885)</f>
        <v>8919025.4789999984</v>
      </c>
      <c r="K45" s="5">
        <f t="shared" si="45"/>
        <v>0.16951104002555542</v>
      </c>
      <c r="L45" s="6">
        <f>SUM([3]cat!$J$885)</f>
        <v>43566.591999999997</v>
      </c>
      <c r="M45" s="5">
        <f t="shared" si="46"/>
        <v>0.48846807425966321</v>
      </c>
      <c r="N45" s="6">
        <f t="shared" si="76"/>
        <v>3890407.1609999994</v>
      </c>
      <c r="O45" s="5">
        <f t="shared" si="48"/>
        <v>43.619195506953432</v>
      </c>
      <c r="P45" s="6">
        <f>SUM([3]cat!$N$885)</f>
        <v>3933973.7529999996</v>
      </c>
      <c r="Q45" s="7">
        <f t="shared" si="49"/>
        <v>44.107663581213103</v>
      </c>
      <c r="R45" s="4">
        <f t="shared" si="77"/>
        <v>15499999.999999998</v>
      </c>
      <c r="S45" s="5">
        <f t="shared" si="50"/>
        <v>0.17914670464959861</v>
      </c>
      <c r="T45" s="4">
        <f t="shared" si="78"/>
        <v>3285572.4510000004</v>
      </c>
      <c r="U45" s="5">
        <f t="shared" si="79"/>
        <v>21.197241619354841</v>
      </c>
      <c r="V45" s="6">
        <f t="shared" si="80"/>
        <v>7229375.8229999999</v>
      </c>
      <c r="W45" s="5">
        <f t="shared" si="81"/>
        <v>46.641134341935484</v>
      </c>
      <c r="X45" s="4">
        <f t="shared" si="82"/>
        <v>10514948.274</v>
      </c>
      <c r="Y45" s="7">
        <f t="shared" si="83"/>
        <v>67.838375961290325</v>
      </c>
      <c r="Z45" s="4"/>
      <c r="AA45" s="5">
        <f t="shared" si="69"/>
        <v>0</v>
      </c>
      <c r="AB45" s="6"/>
      <c r="AC45" s="5">
        <f t="shared" si="33"/>
        <v>0</v>
      </c>
      <c r="AD45" s="6"/>
      <c r="AE45" s="5">
        <f t="shared" si="34"/>
        <v>0</v>
      </c>
      <c r="AF45" s="6"/>
      <c r="AG45" s="7">
        <f t="shared" si="35"/>
        <v>0</v>
      </c>
      <c r="AH45" s="4">
        <f>SUM([3]cat!$F$1787)</f>
        <v>298911</v>
      </c>
      <c r="AI45" s="5">
        <f t="shared" si="55"/>
        <v>3.7886027227401947E-2</v>
      </c>
      <c r="AJ45" s="6">
        <f>SUM([3]cat!$J$1787)</f>
        <v>18598.686000000002</v>
      </c>
      <c r="AK45" s="5">
        <f t="shared" si="56"/>
        <v>6.222148398687235</v>
      </c>
      <c r="AL45" s="6">
        <f t="shared" si="84"/>
        <v>0</v>
      </c>
      <c r="AM45" s="5">
        <f t="shared" si="58"/>
        <v>0</v>
      </c>
      <c r="AN45" s="6">
        <f>SUM([3]cat!$N$1787)</f>
        <v>18598.686000000002</v>
      </c>
      <c r="AO45" s="7">
        <f t="shared" si="70"/>
        <v>6.222148398687235</v>
      </c>
      <c r="AP45" s="4">
        <f>SUM([3]cat!$F$1801)</f>
        <v>4972684.4289999995</v>
      </c>
      <c r="AQ45" s="5">
        <f t="shared" si="60"/>
        <v>0.53287086630712688</v>
      </c>
      <c r="AR45" s="6">
        <f>SUM([3]cat!$J$1801)</f>
        <v>4084381.9839999997</v>
      </c>
      <c r="AS45" s="5">
        <f t="shared" si="61"/>
        <v>82.13635999462295</v>
      </c>
      <c r="AT45" s="6">
        <f t="shared" si="85"/>
        <v>888302.43500000006</v>
      </c>
      <c r="AU45" s="5">
        <f t="shared" si="63"/>
        <v>17.863639804278442</v>
      </c>
      <c r="AV45" s="6">
        <f>SUM([3]cat!$N$1801)</f>
        <v>4972684.4189999998</v>
      </c>
      <c r="AW45" s="7">
        <f t="shared" si="71"/>
        <v>99.999999798901385</v>
      </c>
      <c r="AX45" s="4"/>
      <c r="AY45" s="5">
        <f t="shared" si="65"/>
        <v>0</v>
      </c>
      <c r="AZ45" s="6"/>
      <c r="BA45" s="5">
        <f t="shared" si="72"/>
        <v>0</v>
      </c>
      <c r="BB45" s="6"/>
      <c r="BC45" s="5">
        <f t="shared" si="73"/>
        <v>0</v>
      </c>
      <c r="BD45" s="6"/>
      <c r="BE45" s="7">
        <f t="shared" si="74"/>
        <v>0</v>
      </c>
      <c r="BF45" s="4">
        <f>SUM([3]cat!$D$432)</f>
        <v>23088211.009999998</v>
      </c>
      <c r="BG45" s="6">
        <f t="shared" si="86"/>
        <v>20771595.428999998</v>
      </c>
      <c r="BH45" s="8">
        <f t="shared" si="94"/>
        <v>0.14636490930372731</v>
      </c>
      <c r="BI45" s="4">
        <f>SUM([2]bomb!$H$320)</f>
        <v>0</v>
      </c>
      <c r="BJ45" s="6">
        <f t="shared" si="87"/>
        <v>20771595.428999998</v>
      </c>
      <c r="BK45" s="6">
        <f t="shared" si="88"/>
        <v>7388553.1210000003</v>
      </c>
      <c r="BL45" s="5">
        <f t="shared" si="89"/>
        <v>35.570465187688789</v>
      </c>
      <c r="BM45" s="6">
        <f t="shared" si="90"/>
        <v>8117678.2579999994</v>
      </c>
      <c r="BN45" s="5">
        <f t="shared" si="91"/>
        <v>39.080668048572747</v>
      </c>
      <c r="BO45" s="9">
        <f t="shared" si="92"/>
        <v>15506231.379000001</v>
      </c>
      <c r="BP45" s="7">
        <f t="shared" si="93"/>
        <v>74.651133236261543</v>
      </c>
    </row>
    <row r="46" spans="1:68" ht="25.5" x14ac:dyDescent="0.2">
      <c r="A46" s="48" t="s">
        <v>61</v>
      </c>
      <c r="B46" s="4">
        <f>SUM([3]via!$F$434)</f>
        <v>14805512.84799999</v>
      </c>
      <c r="C46" s="5">
        <f t="shared" si="44"/>
        <v>0.43667541364915341</v>
      </c>
      <c r="D46" s="6">
        <f>SUM([3]via!$J$434)</f>
        <v>4999792.8209999995</v>
      </c>
      <c r="E46" s="5">
        <f t="shared" si="9"/>
        <v>33.769805020130725</v>
      </c>
      <c r="F46" s="6">
        <f t="shared" si="75"/>
        <v>9805648.6130000018</v>
      </c>
      <c r="G46" s="5">
        <f t="shared" si="11"/>
        <v>66.229712632511763</v>
      </c>
      <c r="H46" s="6">
        <f>SUM([3]via!$N$434)</f>
        <v>14805441.434</v>
      </c>
      <c r="I46" s="7">
        <f t="shared" si="12"/>
        <v>99.999517652642481</v>
      </c>
      <c r="J46" s="4">
        <f>SUM([3]via!$F$885)</f>
        <v>127316461.92300001</v>
      </c>
      <c r="K46" s="5">
        <f t="shared" si="45"/>
        <v>2.4197201727650501</v>
      </c>
      <c r="L46" s="6">
        <f>SUM([3]via!$J$885)</f>
        <v>311719.32200000004</v>
      </c>
      <c r="M46" s="5">
        <f t="shared" si="46"/>
        <v>0.24483819082918393</v>
      </c>
      <c r="N46" s="6">
        <f t="shared" si="76"/>
        <v>2595948.1839999999</v>
      </c>
      <c r="O46" s="5">
        <f t="shared" si="48"/>
        <v>2.0389729221112103</v>
      </c>
      <c r="P46" s="6">
        <f>SUM([3]via!$N$885)</f>
        <v>2907667.5060000001</v>
      </c>
      <c r="Q46" s="7">
        <f t="shared" si="49"/>
        <v>2.2838111129403944</v>
      </c>
      <c r="R46" s="4">
        <f t="shared" si="77"/>
        <v>142121974.771</v>
      </c>
      <c r="S46" s="5">
        <f t="shared" si="50"/>
        <v>1.6426247379689063</v>
      </c>
      <c r="T46" s="4">
        <f t="shared" si="78"/>
        <v>5311512.1429999992</v>
      </c>
      <c r="U46" s="5">
        <f t="shared" si="79"/>
        <v>3.7372912609456743</v>
      </c>
      <c r="V46" s="6">
        <f t="shared" si="80"/>
        <v>12401596.797000002</v>
      </c>
      <c r="W46" s="5">
        <f t="shared" si="81"/>
        <v>8.7260234154377567</v>
      </c>
      <c r="X46" s="4">
        <f t="shared" si="82"/>
        <v>17713108.940000001</v>
      </c>
      <c r="Y46" s="7">
        <f t="shared" si="83"/>
        <v>12.463314676383431</v>
      </c>
      <c r="Z46" s="4"/>
      <c r="AA46" s="5">
        <f t="shared" si="69"/>
        <v>0</v>
      </c>
      <c r="AB46" s="6"/>
      <c r="AC46" s="5">
        <f t="shared" si="33"/>
        <v>0</v>
      </c>
      <c r="AD46" s="6"/>
      <c r="AE46" s="5">
        <f t="shared" si="34"/>
        <v>0</v>
      </c>
      <c r="AF46" s="6"/>
      <c r="AG46" s="7">
        <f t="shared" si="35"/>
        <v>0</v>
      </c>
      <c r="AH46" s="4">
        <f>SUM([3]via!$F$1787)</f>
        <v>8705000</v>
      </c>
      <c r="AI46" s="5">
        <f t="shared" si="55"/>
        <v>1.1033313160590743</v>
      </c>
      <c r="AJ46" s="6">
        <f>SUM([3]via!$J$1787)</f>
        <v>4241448.4749999996</v>
      </c>
      <c r="AK46" s="5">
        <f t="shared" si="56"/>
        <v>48.724278862722571</v>
      </c>
      <c r="AL46" s="6">
        <f t="shared" si="84"/>
        <v>115588.59100000001</v>
      </c>
      <c r="AM46" s="5">
        <f t="shared" si="58"/>
        <v>1.3278413670304423</v>
      </c>
      <c r="AN46" s="6">
        <f>SUM([3]via!$N$1787)</f>
        <v>4357037.0659999996</v>
      </c>
      <c r="AO46" s="7">
        <f t="shared" si="70"/>
        <v>50.052120229753015</v>
      </c>
      <c r="AP46" s="4">
        <f>SUM([3]via!$F$1801)</f>
        <v>34935943.151000001</v>
      </c>
      <c r="AQ46" s="5">
        <f t="shared" si="60"/>
        <v>3.7437216372633619</v>
      </c>
      <c r="AR46" s="6">
        <f>SUM([3]via!$J$1801)</f>
        <v>23617117.134000003</v>
      </c>
      <c r="AS46" s="5">
        <f t="shared" si="61"/>
        <v>67.601200952045843</v>
      </c>
      <c r="AT46" s="6">
        <f t="shared" si="85"/>
        <v>11260559.476999998</v>
      </c>
      <c r="AU46" s="5">
        <f t="shared" si="63"/>
        <v>32.232017977386931</v>
      </c>
      <c r="AV46" s="6">
        <f>SUM([3]via!$N$1801)</f>
        <v>34877676.611000001</v>
      </c>
      <c r="AW46" s="7">
        <f t="shared" si="71"/>
        <v>99.833218929432761</v>
      </c>
      <c r="AX46" s="4"/>
      <c r="AY46" s="5">
        <f t="shared" si="65"/>
        <v>0</v>
      </c>
      <c r="AZ46" s="6"/>
      <c r="BA46" s="5">
        <f t="shared" si="72"/>
        <v>0</v>
      </c>
      <c r="BB46" s="6"/>
      <c r="BC46" s="5">
        <f t="shared" si="73"/>
        <v>0</v>
      </c>
      <c r="BD46" s="6"/>
      <c r="BE46" s="7">
        <f t="shared" si="74"/>
        <v>0</v>
      </c>
      <c r="BF46" s="4">
        <f>SUM([3]via!$D$432)</f>
        <v>189839363</v>
      </c>
      <c r="BG46" s="6">
        <f t="shared" si="86"/>
        <v>185762917.92199999</v>
      </c>
      <c r="BH46" s="8">
        <f t="shared" si="94"/>
        <v>1.3089592817549998</v>
      </c>
      <c r="BI46" s="4">
        <f>SUM([2]bomb!$H$320)</f>
        <v>0</v>
      </c>
      <c r="BJ46" s="6">
        <f t="shared" si="87"/>
        <v>185762917.92199999</v>
      </c>
      <c r="BK46" s="6">
        <f t="shared" si="88"/>
        <v>33170077.752000004</v>
      </c>
      <c r="BL46" s="5">
        <f t="shared" si="89"/>
        <v>17.856135187286299</v>
      </c>
      <c r="BM46" s="6">
        <f t="shared" si="90"/>
        <v>23777744.865000002</v>
      </c>
      <c r="BN46" s="5">
        <f t="shared" si="91"/>
        <v>12.800049186880258</v>
      </c>
      <c r="BO46" s="9">
        <f t="shared" si="92"/>
        <v>56947822.617000006</v>
      </c>
      <c r="BP46" s="7">
        <f t="shared" si="93"/>
        <v>30.656184374166557</v>
      </c>
    </row>
    <row r="47" spans="1:68" x14ac:dyDescent="0.2">
      <c r="A47" s="48" t="s">
        <v>62</v>
      </c>
      <c r="B47" s="4">
        <f>SUM([3]art!$F$434)</f>
        <v>12765143.594000001</v>
      </c>
      <c r="C47" s="5">
        <f t="shared" si="44"/>
        <v>0.37649653993267701</v>
      </c>
      <c r="D47" s="6">
        <f>SUM([3]art!$J$434)</f>
        <v>9209361.8390000015</v>
      </c>
      <c r="E47" s="5">
        <f t="shared" si="9"/>
        <v>72.144600420544251</v>
      </c>
      <c r="F47" s="6">
        <f t="shared" si="75"/>
        <v>3508541.9969999995</v>
      </c>
      <c r="G47" s="5">
        <f t="shared" si="11"/>
        <v>27.485331215930227</v>
      </c>
      <c r="H47" s="6">
        <f>SUM([3]art!$N$434)</f>
        <v>12717903.836000001</v>
      </c>
      <c r="I47" s="7">
        <f t="shared" si="12"/>
        <v>99.629931636474481</v>
      </c>
      <c r="J47" s="4">
        <f>SUM([3]art!$F$885)</f>
        <v>15999156.458999999</v>
      </c>
      <c r="K47" s="5">
        <f t="shared" si="45"/>
        <v>0.30407286729724037</v>
      </c>
      <c r="L47" s="6">
        <f>SUM([3]art!$J$885)</f>
        <v>2652246.1159999999</v>
      </c>
      <c r="M47" s="5">
        <f t="shared" si="46"/>
        <v>16.577412207929456</v>
      </c>
      <c r="N47" s="6">
        <f t="shared" si="76"/>
        <v>3807141.003</v>
      </c>
      <c r="O47" s="5">
        <f t="shared" si="48"/>
        <v>23.795885819082486</v>
      </c>
      <c r="P47" s="6">
        <f>SUM([3]art!$N$885)</f>
        <v>6459387.1189999999</v>
      </c>
      <c r="Q47" s="7">
        <f t="shared" si="49"/>
        <v>40.373298027011941</v>
      </c>
      <c r="R47" s="4">
        <f t="shared" si="77"/>
        <v>28764300.052999999</v>
      </c>
      <c r="S47" s="5">
        <f t="shared" si="50"/>
        <v>0.33245352039014359</v>
      </c>
      <c r="T47" s="4">
        <f t="shared" si="78"/>
        <v>11861607.955000002</v>
      </c>
      <c r="U47" s="5">
        <f t="shared" si="79"/>
        <v>41.2372556715938</v>
      </c>
      <c r="V47" s="6">
        <f t="shared" si="80"/>
        <v>7315683</v>
      </c>
      <c r="W47" s="5">
        <f t="shared" si="81"/>
        <v>25.433203611839684</v>
      </c>
      <c r="X47" s="4">
        <f t="shared" si="82"/>
        <v>19177290.955000002</v>
      </c>
      <c r="Y47" s="7">
        <f t="shared" si="83"/>
        <v>66.670459283433487</v>
      </c>
      <c r="Z47" s="4"/>
      <c r="AA47" s="5">
        <f t="shared" si="69"/>
        <v>0</v>
      </c>
      <c r="AB47" s="6"/>
      <c r="AC47" s="5">
        <f t="shared" si="33"/>
        <v>0</v>
      </c>
      <c r="AD47" s="6"/>
      <c r="AE47" s="5">
        <f t="shared" si="34"/>
        <v>0</v>
      </c>
      <c r="AF47" s="6"/>
      <c r="AG47" s="7">
        <f t="shared" si="35"/>
        <v>0</v>
      </c>
      <c r="AH47" s="4">
        <f>SUM([3]art!$F$1787)</f>
        <v>0</v>
      </c>
      <c r="AI47" s="5">
        <f t="shared" si="55"/>
        <v>0</v>
      </c>
      <c r="AJ47" s="6">
        <f>SUM([3]art!$J$1787)</f>
        <v>0</v>
      </c>
      <c r="AK47" s="5">
        <f t="shared" si="56"/>
        <v>0</v>
      </c>
      <c r="AL47" s="6">
        <f t="shared" si="84"/>
        <v>0</v>
      </c>
      <c r="AM47" s="5">
        <f t="shared" si="58"/>
        <v>0</v>
      </c>
      <c r="AN47" s="6">
        <f>SUM([3]art!$N$1787)</f>
        <v>0</v>
      </c>
      <c r="AO47" s="7">
        <f t="shared" si="70"/>
        <v>0</v>
      </c>
      <c r="AP47" s="4">
        <f>SUM([3]art!$F$1801)</f>
        <v>510328.66500000004</v>
      </c>
      <c r="AQ47" s="5">
        <f t="shared" si="60"/>
        <v>5.4686614785767966E-2</v>
      </c>
      <c r="AR47" s="6">
        <f>SUM([3]art!$J$1801)</f>
        <v>500432.88800000004</v>
      </c>
      <c r="AS47" s="5">
        <f t="shared" si="61"/>
        <v>98.060901203737004</v>
      </c>
      <c r="AT47" s="6">
        <f t="shared" si="85"/>
        <v>5182.7639999999083</v>
      </c>
      <c r="AU47" s="5">
        <f t="shared" si="63"/>
        <v>1.0155737577468646</v>
      </c>
      <c r="AV47" s="6">
        <f>SUM([3]art!$N$1801)</f>
        <v>505615.65199999994</v>
      </c>
      <c r="AW47" s="7">
        <f t="shared" si="71"/>
        <v>99.076474961483868</v>
      </c>
      <c r="AX47" s="4"/>
      <c r="AY47" s="5">
        <f t="shared" si="65"/>
        <v>0</v>
      </c>
      <c r="AZ47" s="6"/>
      <c r="BA47" s="5">
        <f t="shared" si="72"/>
        <v>0</v>
      </c>
      <c r="BB47" s="6"/>
      <c r="BC47" s="5">
        <f t="shared" si="73"/>
        <v>0</v>
      </c>
      <c r="BD47" s="6"/>
      <c r="BE47" s="7">
        <f t="shared" si="74"/>
        <v>0</v>
      </c>
      <c r="BF47" s="4">
        <f>SUM([3]art!$D$432)</f>
        <v>28649966.002999999</v>
      </c>
      <c r="BG47" s="6">
        <f t="shared" si="86"/>
        <v>29274628.717999998</v>
      </c>
      <c r="BH47" s="8">
        <f t="shared" si="94"/>
        <v>0.20628065821213823</v>
      </c>
      <c r="BI47" s="4">
        <f>SUM([2]bomb!$H$320)</f>
        <v>0</v>
      </c>
      <c r="BJ47" s="6">
        <f t="shared" si="87"/>
        <v>29274628.717999998</v>
      </c>
      <c r="BK47" s="6">
        <f t="shared" si="88"/>
        <v>12362040.843000002</v>
      </c>
      <c r="BL47" s="5">
        <f t="shared" si="89"/>
        <v>42.22783134871662</v>
      </c>
      <c r="BM47" s="6">
        <f t="shared" si="90"/>
        <v>7320865.7639999995</v>
      </c>
      <c r="BN47" s="5">
        <f t="shared" si="91"/>
        <v>25.007544363828742</v>
      </c>
      <c r="BO47" s="9">
        <f t="shared" si="92"/>
        <v>19682906.607000001</v>
      </c>
      <c r="BP47" s="7">
        <f t="shared" si="93"/>
        <v>67.235375712545363</v>
      </c>
    </row>
    <row r="48" spans="1:68" s="21" customFormat="1" x14ac:dyDescent="0.2">
      <c r="A48" s="48" t="s">
        <v>63</v>
      </c>
      <c r="B48" s="4">
        <f>SUM([3]ues!$F$434)</f>
        <v>5482253.1140000001</v>
      </c>
      <c r="C48" s="17">
        <f t="shared" si="44"/>
        <v>0.16169417235747419</v>
      </c>
      <c r="D48" s="6">
        <f>SUM([3]ues!$J$434)</f>
        <v>3824701.1629999997</v>
      </c>
      <c r="E48" s="17">
        <f t="shared" si="9"/>
        <v>69.765132755962711</v>
      </c>
      <c r="F48" s="6">
        <f t="shared" si="75"/>
        <v>1657551.9510000004</v>
      </c>
      <c r="G48" s="17">
        <f t="shared" si="11"/>
        <v>30.234867244037289</v>
      </c>
      <c r="H48" s="6">
        <f>SUM([3]ues!$N$434)</f>
        <v>5482253.1140000001</v>
      </c>
      <c r="I48" s="19">
        <f t="shared" si="12"/>
        <v>100</v>
      </c>
      <c r="J48" s="4">
        <f>SUM([3]ues!$F$885)</f>
        <v>16006898.164000001</v>
      </c>
      <c r="K48" s="17">
        <f t="shared" si="45"/>
        <v>0.30422000270673227</v>
      </c>
      <c r="L48" s="6">
        <f>SUM([3]ues!$J$885)</f>
        <v>259172.90100000001</v>
      </c>
      <c r="M48" s="17">
        <f t="shared" si="46"/>
        <v>1.6191325661263201</v>
      </c>
      <c r="N48" s="6">
        <f t="shared" si="76"/>
        <v>1447123.736</v>
      </c>
      <c r="O48" s="17">
        <f t="shared" si="48"/>
        <v>9.040625617614193</v>
      </c>
      <c r="P48" s="6">
        <f>SUM([3]ues!$N$885)</f>
        <v>1706296.6370000001</v>
      </c>
      <c r="Q48" s="19">
        <f t="shared" si="49"/>
        <v>10.659758183740514</v>
      </c>
      <c r="R48" s="4">
        <f t="shared" si="77"/>
        <v>21489151.278000001</v>
      </c>
      <c r="S48" s="5">
        <f t="shared" si="50"/>
        <v>0.24836842820454264</v>
      </c>
      <c r="T48" s="4">
        <f t="shared" si="78"/>
        <v>4083874.0639999998</v>
      </c>
      <c r="U48" s="5">
        <f t="shared" si="79"/>
        <v>19.004352527319014</v>
      </c>
      <c r="V48" s="6">
        <f t="shared" si="80"/>
        <v>3104675.6870000004</v>
      </c>
      <c r="W48" s="5">
        <f t="shared" si="81"/>
        <v>14.44764219319579</v>
      </c>
      <c r="X48" s="4">
        <f t="shared" si="82"/>
        <v>7188549.7510000002</v>
      </c>
      <c r="Y48" s="7">
        <f t="shared" si="83"/>
        <v>33.451994720514804</v>
      </c>
      <c r="Z48" s="4"/>
      <c r="AA48" s="17">
        <f t="shared" si="69"/>
        <v>0</v>
      </c>
      <c r="AB48" s="6"/>
      <c r="AC48" s="17">
        <f t="shared" si="33"/>
        <v>0</v>
      </c>
      <c r="AD48" s="6"/>
      <c r="AE48" s="17">
        <f t="shared" si="34"/>
        <v>0</v>
      </c>
      <c r="AF48" s="6"/>
      <c r="AG48" s="19">
        <f t="shared" si="35"/>
        <v>0</v>
      </c>
      <c r="AH48" s="4">
        <f>SUM([3]ues!$F$1787)</f>
        <v>3272739</v>
      </c>
      <c r="AI48" s="17">
        <f t="shared" si="55"/>
        <v>0.41480935416287873</v>
      </c>
      <c r="AJ48" s="6">
        <f>SUM([3]ues!$J$1787)</f>
        <v>439216.33199999999</v>
      </c>
      <c r="AK48" s="17">
        <f t="shared" si="56"/>
        <v>13.420450943384118</v>
      </c>
      <c r="AL48" s="6">
        <f t="shared" si="84"/>
        <v>1585534.4610000001</v>
      </c>
      <c r="AM48" s="17">
        <f t="shared" si="58"/>
        <v>48.446712707612797</v>
      </c>
      <c r="AN48" s="6">
        <f>SUM([3]ues!$N$1787)</f>
        <v>2024750.7930000001</v>
      </c>
      <c r="AO48" s="19">
        <f t="shared" si="70"/>
        <v>61.867163650996915</v>
      </c>
      <c r="AP48" s="4">
        <f>SUM([3]ues!$F$1801)</f>
        <v>4658381.5539999995</v>
      </c>
      <c r="AQ48" s="17">
        <f t="shared" si="60"/>
        <v>0.49919029645086688</v>
      </c>
      <c r="AR48" s="6">
        <f>SUM([3]ues!$J$1801)</f>
        <v>2385155.2970000003</v>
      </c>
      <c r="AS48" s="17">
        <f t="shared" si="61"/>
        <v>51.201372608732441</v>
      </c>
      <c r="AT48" s="6">
        <f t="shared" si="85"/>
        <v>2271656.966</v>
      </c>
      <c r="AU48" s="17">
        <f t="shared" si="63"/>
        <v>48.764939918873814</v>
      </c>
      <c r="AV48" s="6">
        <f>SUM([3]ues!$N$1801)</f>
        <v>4656812.2630000003</v>
      </c>
      <c r="AW48" s="19">
        <f t="shared" si="71"/>
        <v>99.966312527606249</v>
      </c>
      <c r="AX48" s="4"/>
      <c r="AY48" s="17">
        <f t="shared" si="65"/>
        <v>0</v>
      </c>
      <c r="AZ48" s="6"/>
      <c r="BA48" s="17">
        <f t="shared" si="72"/>
        <v>0</v>
      </c>
      <c r="BB48" s="6"/>
      <c r="BC48" s="17">
        <f t="shared" si="73"/>
        <v>0</v>
      </c>
      <c r="BD48" s="6"/>
      <c r="BE48" s="19">
        <f t="shared" si="74"/>
        <v>0</v>
      </c>
      <c r="BF48" s="4">
        <f>SUM([3]ues!$D$432)</f>
        <v>29611306</v>
      </c>
      <c r="BG48" s="6">
        <f t="shared" si="86"/>
        <v>29420271.832000002</v>
      </c>
      <c r="BH48" s="8">
        <f t="shared" si="94"/>
        <v>0.20730691742483026</v>
      </c>
      <c r="BI48" s="4">
        <f>SUM([2]bomb!$H$320)</f>
        <v>0</v>
      </c>
      <c r="BJ48" s="6">
        <f t="shared" si="87"/>
        <v>29420271.832000002</v>
      </c>
      <c r="BK48" s="6">
        <f t="shared" si="88"/>
        <v>6908245.693</v>
      </c>
      <c r="BL48" s="5">
        <f t="shared" si="89"/>
        <v>23.481243587579641</v>
      </c>
      <c r="BM48" s="6">
        <f t="shared" si="90"/>
        <v>6961867.1140000001</v>
      </c>
      <c r="BN48" s="5">
        <f t="shared" si="91"/>
        <v>23.663503701647237</v>
      </c>
      <c r="BO48" s="9">
        <f t="shared" si="92"/>
        <v>13870112.807</v>
      </c>
      <c r="BP48" s="19">
        <f>IF(OR(BO48=0,BG48=0),0,BO48/BG48)*100</f>
        <v>47.144747289226878</v>
      </c>
    </row>
    <row r="49" spans="1:70" s="15" customFormat="1" ht="15.75" x14ac:dyDescent="0.25">
      <c r="A49" s="55" t="s">
        <v>64</v>
      </c>
      <c r="B49" s="10">
        <f>SUM(B29:B48)</f>
        <v>1049234926.8940001</v>
      </c>
      <c r="C49" s="11">
        <f t="shared" si="44"/>
        <v>30.946249577465291</v>
      </c>
      <c r="D49" s="12">
        <f>SUM(D29:D48)</f>
        <v>747435946.76999986</v>
      </c>
      <c r="E49" s="11">
        <f t="shared" si="9"/>
        <v>71.23628156209007</v>
      </c>
      <c r="F49" s="12">
        <f t="shared" si="75"/>
        <v>301282062.85600019</v>
      </c>
      <c r="G49" s="11">
        <f t="shared" si="11"/>
        <v>28.714452324597222</v>
      </c>
      <c r="H49" s="12">
        <f>SUM(H29:H48)</f>
        <v>1048718009.626</v>
      </c>
      <c r="I49" s="13">
        <f t="shared" si="12"/>
        <v>99.950733886687303</v>
      </c>
      <c r="J49" s="10">
        <f>SUM(J29:J48)</f>
        <v>2210799573.1719999</v>
      </c>
      <c r="K49" s="11">
        <f t="shared" si="45"/>
        <v>42.017475543578925</v>
      </c>
      <c r="L49" s="12">
        <f>SUM(L29:L48)</f>
        <v>183165671.08500001</v>
      </c>
      <c r="M49" s="11">
        <f t="shared" si="46"/>
        <v>8.2850419055490612</v>
      </c>
      <c r="N49" s="12">
        <f t="shared" si="76"/>
        <v>247193998.93000016</v>
      </c>
      <c r="O49" s="11">
        <f t="shared" si="48"/>
        <v>11.181203485367622</v>
      </c>
      <c r="P49" s="12">
        <f>SUM(P29:P48)</f>
        <v>430359670.01500016</v>
      </c>
      <c r="Q49" s="13">
        <f t="shared" si="49"/>
        <v>19.466245390916683</v>
      </c>
      <c r="R49" s="10">
        <f>SUM(R29:R48)</f>
        <v>3260034500.065999</v>
      </c>
      <c r="S49" s="11">
        <f t="shared" si="50"/>
        <v>37.6789959826339</v>
      </c>
      <c r="T49" s="12">
        <f>SUM(T29:T48)</f>
        <v>930601617.85500002</v>
      </c>
      <c r="U49" s="11">
        <f t="shared" si="79"/>
        <v>28.545759802117431</v>
      </c>
      <c r="V49" s="12">
        <f t="shared" si="80"/>
        <v>548476061.78599954</v>
      </c>
      <c r="W49" s="11">
        <f t="shared" si="81"/>
        <v>16.824241024900065</v>
      </c>
      <c r="X49" s="12">
        <f>SUM(X29:X48)</f>
        <v>1479077679.6409996</v>
      </c>
      <c r="Y49" s="13">
        <f t="shared" si="83"/>
        <v>45.370000827017499</v>
      </c>
      <c r="Z49" s="10">
        <f>SUM(Z29:Z48)</f>
        <v>3468596</v>
      </c>
      <c r="AA49" s="11">
        <f t="shared" si="69"/>
        <v>8.8935448807600639E-2</v>
      </c>
      <c r="AB49" s="12">
        <f>SUM(AB29:AB48)</f>
        <v>1339086.9170000001</v>
      </c>
      <c r="AC49" s="11">
        <f t="shared" si="33"/>
        <v>38.606021485350276</v>
      </c>
      <c r="AD49" s="12">
        <f>SUM(AF49-AB49)</f>
        <v>228550.37099999981</v>
      </c>
      <c r="AE49" s="11">
        <f t="shared" si="34"/>
        <v>6.5891320580430763</v>
      </c>
      <c r="AF49" s="12">
        <f>SUM(AF29:AF48)</f>
        <v>1567637.2879999999</v>
      </c>
      <c r="AG49" s="13">
        <f t="shared" si="35"/>
        <v>45.195153543393346</v>
      </c>
      <c r="AH49" s="10">
        <f>SUM(AH29:AH48)</f>
        <v>207916782.252</v>
      </c>
      <c r="AI49" s="11">
        <f t="shared" si="55"/>
        <v>26.352796897514896</v>
      </c>
      <c r="AJ49" s="12">
        <f>SUM(AJ29:AJ48)</f>
        <v>53338267.056000017</v>
      </c>
      <c r="AK49" s="11">
        <f t="shared" si="56"/>
        <v>25.653661276535527</v>
      </c>
      <c r="AL49" s="12">
        <f t="shared" si="84"/>
        <v>6183166.4699999765</v>
      </c>
      <c r="AM49" s="11">
        <f t="shared" si="58"/>
        <v>2.9738659876458811</v>
      </c>
      <c r="AN49" s="12">
        <f>SUM(AN29:AN48)</f>
        <v>59521433.525999993</v>
      </c>
      <c r="AO49" s="13">
        <f t="shared" si="70"/>
        <v>28.627527264181406</v>
      </c>
      <c r="AP49" s="10">
        <f>SUM(AP29:AP48)</f>
        <v>581918540.84600008</v>
      </c>
      <c r="AQ49" s="11">
        <f t="shared" si="60"/>
        <v>62.358157129859414</v>
      </c>
      <c r="AR49" s="12">
        <f>SUM(AR29:AR48)</f>
        <v>328342488.37199998</v>
      </c>
      <c r="AS49" s="11">
        <f t="shared" si="61"/>
        <v>56.42413247301792</v>
      </c>
      <c r="AT49" s="12">
        <f t="shared" si="85"/>
        <v>226553310.33200002</v>
      </c>
      <c r="AU49" s="11">
        <f t="shared" si="63"/>
        <v>38.932134728450848</v>
      </c>
      <c r="AV49" s="12">
        <f>SUM(AV29:AV48)</f>
        <v>554895798.704</v>
      </c>
      <c r="AW49" s="13">
        <f t="shared" si="71"/>
        <v>95.356267201468768</v>
      </c>
      <c r="AX49" s="10"/>
      <c r="AY49" s="11">
        <f t="shared" si="65"/>
        <v>0</v>
      </c>
      <c r="AZ49" s="12"/>
      <c r="BA49" s="11">
        <f t="shared" si="72"/>
        <v>0</v>
      </c>
      <c r="BB49" s="12"/>
      <c r="BC49" s="11">
        <f t="shared" si="73"/>
        <v>0</v>
      </c>
      <c r="BD49" s="12"/>
      <c r="BE49" s="13">
        <f t="shared" si="74"/>
        <v>0</v>
      </c>
      <c r="BF49" s="10">
        <f>SUM(BF29:BF48)</f>
        <v>4072044055.914</v>
      </c>
      <c r="BG49" s="10">
        <f>SUM(BG29:BG48)</f>
        <v>4053338419.1639991</v>
      </c>
      <c r="BH49" s="14">
        <f t="shared" si="94"/>
        <v>28.561431986585429</v>
      </c>
      <c r="BI49" s="10">
        <f>SUM([4]con!$H$320)</f>
        <v>0</v>
      </c>
      <c r="BJ49" s="12">
        <f>SUM(BG49-BI49)</f>
        <v>4053338419.1639991</v>
      </c>
      <c r="BK49" s="10">
        <f>SUM(BK29:BK48)</f>
        <v>1313621460.2000003</v>
      </c>
      <c r="BL49" s="11">
        <f t="shared" si="36"/>
        <v>32.408383518860845</v>
      </c>
      <c r="BM49" s="10">
        <f>SUM(BM29:BM48)</f>
        <v>781441088.95899987</v>
      </c>
      <c r="BN49" s="11">
        <f t="shared" ref="BN49:BN84" si="95">IF(OR(BM49=0,BG49=0),0,BM49/BG49)*100</f>
        <v>19.278950044348186</v>
      </c>
      <c r="BO49" s="22">
        <f>SUM(BK49+BM49)</f>
        <v>2095062549.1590002</v>
      </c>
      <c r="BP49" s="13">
        <f>IF(OR(BO49=0,BG49=0),0,BO49/BG49)*100</f>
        <v>51.687333563209037</v>
      </c>
    </row>
    <row r="50" spans="1:70" x14ac:dyDescent="0.2">
      <c r="A50" s="56" t="s">
        <v>65</v>
      </c>
      <c r="B50" s="4">
        <f>SUM([5]cont!$F$434)</f>
        <v>0</v>
      </c>
      <c r="C50" s="5">
        <f t="shared" si="44"/>
        <v>0</v>
      </c>
      <c r="D50" s="6">
        <f>SUM([5]cont!$J$434)</f>
        <v>0</v>
      </c>
      <c r="E50" s="5">
        <f t="shared" si="9"/>
        <v>0</v>
      </c>
      <c r="F50" s="6">
        <f t="shared" si="75"/>
        <v>0</v>
      </c>
      <c r="G50" s="5">
        <f t="shared" si="11"/>
        <v>0</v>
      </c>
      <c r="H50" s="6">
        <f>SUM([5]cont!$N$434)</f>
        <v>0</v>
      </c>
      <c r="I50" s="7">
        <f t="shared" si="12"/>
        <v>0</v>
      </c>
      <c r="J50" s="4">
        <f>SUM([5]cont!$F$885)</f>
        <v>1680000</v>
      </c>
      <c r="K50" s="5">
        <f t="shared" si="45"/>
        <v>3.1929334422628255E-2</v>
      </c>
      <c r="L50" s="6">
        <f>SUM([5]cont!$J$885)</f>
        <v>0</v>
      </c>
      <c r="M50" s="5">
        <f t="shared" si="46"/>
        <v>0</v>
      </c>
      <c r="N50" s="6">
        <f t="shared" si="76"/>
        <v>0</v>
      </c>
      <c r="O50" s="5">
        <f t="shared" si="48"/>
        <v>0</v>
      </c>
      <c r="P50" s="6">
        <f>SUM([5]cont!$N$885)</f>
        <v>0</v>
      </c>
      <c r="Q50" s="7">
        <f t="shared" si="49"/>
        <v>0</v>
      </c>
      <c r="R50" s="4">
        <f>SUM(B50+J50)</f>
        <v>1680000</v>
      </c>
      <c r="S50" s="5">
        <f t="shared" si="50"/>
        <v>1.9417191213633916E-2</v>
      </c>
      <c r="T50" s="4">
        <f>SUM(D50+L50)</f>
        <v>0</v>
      </c>
      <c r="U50" s="5">
        <f>IF(OR(T50=0,R50=0),0,T50/R50)*100</f>
        <v>0</v>
      </c>
      <c r="V50" s="6">
        <f>SUM(X50-T50)</f>
        <v>0</v>
      </c>
      <c r="W50" s="5">
        <f>IF(OR(V50=0,R50=0),0,V50/R50)*100</f>
        <v>0</v>
      </c>
      <c r="X50" s="4">
        <f>SUM(H50+P50)</f>
        <v>0</v>
      </c>
      <c r="Y50" s="7">
        <f>IF(OR(X50=0,R50=0),0,X50/R50)*100</f>
        <v>0</v>
      </c>
      <c r="Z50" s="4"/>
      <c r="AA50" s="5">
        <f t="shared" si="69"/>
        <v>0</v>
      </c>
      <c r="AB50" s="4"/>
      <c r="AC50" s="5">
        <f t="shared" si="33"/>
        <v>0</v>
      </c>
      <c r="AD50" s="6"/>
      <c r="AE50" s="5">
        <f t="shared" si="34"/>
        <v>0</v>
      </c>
      <c r="AF50" s="4"/>
      <c r="AG50" s="7">
        <f t="shared" si="35"/>
        <v>0</v>
      </c>
      <c r="AH50" s="4">
        <f>SUM([5]cont!$F$1787)</f>
        <v>0</v>
      </c>
      <c r="AI50" s="5">
        <f t="shared" si="55"/>
        <v>0</v>
      </c>
      <c r="AJ50" s="6">
        <f>SUM([5]cont!$J$1787)</f>
        <v>0</v>
      </c>
      <c r="AK50" s="5">
        <f t="shared" si="56"/>
        <v>0</v>
      </c>
      <c r="AL50" s="6">
        <f t="shared" si="84"/>
        <v>0</v>
      </c>
      <c r="AM50" s="5">
        <f t="shared" si="58"/>
        <v>0</v>
      </c>
      <c r="AN50" s="6">
        <f>SUM([5]cont!$N$1787)</f>
        <v>0</v>
      </c>
      <c r="AO50" s="7">
        <f t="shared" si="70"/>
        <v>0</v>
      </c>
      <c r="AP50" s="4">
        <f>SUM([5]cont!$F$1801)</f>
        <v>610917.96200000006</v>
      </c>
      <c r="AQ50" s="5">
        <f t="shared" si="60"/>
        <v>6.5465723454120356E-2</v>
      </c>
      <c r="AR50" s="6">
        <f>SUM([5]cont!$J$1801)</f>
        <v>578053.22399999993</v>
      </c>
      <c r="AS50" s="5">
        <f t="shared" si="61"/>
        <v>94.620433504294283</v>
      </c>
      <c r="AT50" s="6">
        <f t="shared" si="85"/>
        <v>32864.7570000001</v>
      </c>
      <c r="AU50" s="5">
        <f t="shared" si="63"/>
        <v>5.3795696057795883</v>
      </c>
      <c r="AV50" s="6">
        <f>SUM([5]cont!$N$1801)</f>
        <v>610917.98100000003</v>
      </c>
      <c r="AW50" s="7">
        <f t="shared" si="71"/>
        <v>100.00000311007389</v>
      </c>
      <c r="AX50" s="4"/>
      <c r="AY50" s="5">
        <f t="shared" si="65"/>
        <v>0</v>
      </c>
      <c r="AZ50" s="6"/>
      <c r="BA50" s="5">
        <f t="shared" si="72"/>
        <v>0</v>
      </c>
      <c r="BB50" s="6"/>
      <c r="BC50" s="5">
        <f t="shared" si="73"/>
        <v>0</v>
      </c>
      <c r="BD50" s="6"/>
      <c r="BE50" s="7">
        <f t="shared" si="74"/>
        <v>0</v>
      </c>
      <c r="BF50" s="4">
        <f>SUM([5]cont!$D$432)</f>
        <v>2635999.9810000001</v>
      </c>
      <c r="BG50" s="6">
        <f>SUM(R50+Z50+AH50+AP50)</f>
        <v>2290917.9620000003</v>
      </c>
      <c r="BH50" s="8">
        <f t="shared" si="94"/>
        <v>1.6142717629781637E-2</v>
      </c>
      <c r="BI50" s="4">
        <f>+BI49</f>
        <v>0</v>
      </c>
      <c r="BJ50" s="6">
        <f>SUM(BJ49)</f>
        <v>4053338419.1639991</v>
      </c>
      <c r="BK50" s="6">
        <f>SUM(T50+AB50+AJ50+AR50)</f>
        <v>578053.22399999993</v>
      </c>
      <c r="BL50" s="5">
        <f t="shared" si="36"/>
        <v>25.232384292598248</v>
      </c>
      <c r="BM50" s="6">
        <f t="shared" si="90"/>
        <v>32864.7570000001</v>
      </c>
      <c r="BN50" s="5">
        <f>IF(OR(BM50=0,BG50=0),0,BM50/BG50)*100</f>
        <v>1.4345671711137467</v>
      </c>
      <c r="BO50" s="9">
        <f t="shared" si="92"/>
        <v>610917.98100000003</v>
      </c>
      <c r="BP50" s="7">
        <f>IF(OR(BO50=0,BG50=0),0,BO50/BG50)*100</f>
        <v>26.666951463711992</v>
      </c>
    </row>
    <row r="51" spans="1:70" x14ac:dyDescent="0.2">
      <c r="A51" s="56" t="s">
        <v>66</v>
      </c>
      <c r="B51" s="4">
        <f>SUM([5]uni!$F$434)</f>
        <v>2361387.8180000037</v>
      </c>
      <c r="C51" s="5">
        <f t="shared" ref="C51:C67" si="96">IF(OR(B51=0,B$84=0),0,B51/B$84)*100</f>
        <v>6.9647030318880032E-2</v>
      </c>
      <c r="D51" s="6">
        <f>SUM([5]uni!$J$434)</f>
        <v>1419668.0279999999</v>
      </c>
      <c r="E51" s="5">
        <f t="shared" si="9"/>
        <v>60.120070798129177</v>
      </c>
      <c r="F51" s="6">
        <f t="shared" si="75"/>
        <v>941580.75</v>
      </c>
      <c r="G51" s="5">
        <f t="shared" si="11"/>
        <v>39.874041138972224</v>
      </c>
      <c r="H51" s="6">
        <f>SUM([5]uni!$N$434)</f>
        <v>2361248.7779999999</v>
      </c>
      <c r="I51" s="7">
        <f t="shared" si="12"/>
        <v>99.994111937101394</v>
      </c>
      <c r="J51" s="4">
        <f>SUM([5]uni!$F$885)</f>
        <v>63210333.201999992</v>
      </c>
      <c r="K51" s="5">
        <f t="shared" ref="K51:K67" si="97">IF(OR(J51=0,J$84=0),0,J51/J$84)*100</f>
        <v>1.2013475403407263</v>
      </c>
      <c r="L51" s="6">
        <f>SUM([5]uni!$J$885)</f>
        <v>108037.66500000001</v>
      </c>
      <c r="M51" s="5">
        <f t="shared" si="46"/>
        <v>0.17091772741451339</v>
      </c>
      <c r="N51" s="6">
        <f t="shared" si="76"/>
        <v>837649.81599999999</v>
      </c>
      <c r="O51" s="5">
        <f t="shared" si="48"/>
        <v>1.325178611736058</v>
      </c>
      <c r="P51" s="6">
        <f>SUM([5]uni!$N$885)</f>
        <v>945687.48100000003</v>
      </c>
      <c r="Q51" s="7">
        <f t="shared" si="49"/>
        <v>1.4960963391505715</v>
      </c>
      <c r="R51" s="4">
        <f>SUM(B51+J51)</f>
        <v>65571721.019999996</v>
      </c>
      <c r="S51" s="5">
        <f t="shared" ref="S51:S82" si="98">IF(OR(R51=0,R$84=0),0,R51/R$84)*100</f>
        <v>0.75786824122166563</v>
      </c>
      <c r="T51" s="4">
        <f>SUM(D51+L51)</f>
        <v>1527705.693</v>
      </c>
      <c r="U51" s="5">
        <f>IF(OR(T51=0,R51=0),0,T51/R51)*100</f>
        <v>2.3298239991810421</v>
      </c>
      <c r="V51" s="6">
        <f>SUM(X51-T51)</f>
        <v>1779230.5660000001</v>
      </c>
      <c r="W51" s="5">
        <f>IF(OR(V51=0,R51=0),0,V51/R51)*100</f>
        <v>2.7134114193179677</v>
      </c>
      <c r="X51" s="4">
        <f>SUM(H51+P51)</f>
        <v>3306936.2590000001</v>
      </c>
      <c r="Y51" s="7">
        <f>IF(OR(X51=0,R51=0),0,X51/R51)*100</f>
        <v>5.0432354184990098</v>
      </c>
      <c r="Z51" s="4">
        <f>SUM([5]uni!$F$1628)</f>
        <v>302130</v>
      </c>
      <c r="AA51" s="5">
        <f t="shared" si="69"/>
        <v>7.7466695885713942E-3</v>
      </c>
      <c r="AB51" s="4">
        <f>SUM([5]uni!$J$1628)</f>
        <v>198702.61</v>
      </c>
      <c r="AC51" s="5">
        <f t="shared" si="33"/>
        <v>65.767255817032407</v>
      </c>
      <c r="AD51" s="6">
        <f>SUM(AF51-AB51)</f>
        <v>0</v>
      </c>
      <c r="AE51" s="5">
        <f t="shared" si="34"/>
        <v>0</v>
      </c>
      <c r="AF51" s="4">
        <f>SUM([5]uni!$N$1628)</f>
        <v>198702.61</v>
      </c>
      <c r="AG51" s="7">
        <f t="shared" si="35"/>
        <v>65.767255817032407</v>
      </c>
      <c r="AH51" s="4">
        <f>SUM([5]uni!$F$1787)</f>
        <v>0</v>
      </c>
      <c r="AI51" s="5">
        <f t="shared" ref="AI51:AI67" si="99">IF(OR(AH51=0,AH$84=0),0,AH51/AH$84)*100</f>
        <v>0</v>
      </c>
      <c r="AJ51" s="6">
        <f>SUM([5]uni!$J$1787)</f>
        <v>0</v>
      </c>
      <c r="AK51" s="5">
        <f t="shared" si="56"/>
        <v>0</v>
      </c>
      <c r="AL51" s="6">
        <f t="shared" si="84"/>
        <v>0</v>
      </c>
      <c r="AM51" s="5">
        <f t="shared" si="58"/>
        <v>0</v>
      </c>
      <c r="AN51" s="6">
        <f>SUM([5]uni!$N$1787)</f>
        <v>0</v>
      </c>
      <c r="AO51" s="7">
        <f t="shared" si="70"/>
        <v>0</v>
      </c>
      <c r="AP51" s="4">
        <f>SUM([5]uni!$F$1801)</f>
        <v>0</v>
      </c>
      <c r="AQ51" s="5">
        <f t="shared" ref="AQ51:AQ67" si="100">IF(OR(AP51=0,AP$84=0),0,AP51/AP$84)*100</f>
        <v>0</v>
      </c>
      <c r="AR51" s="6">
        <f>SUM([5]uni!$J$1801)</f>
        <v>0</v>
      </c>
      <c r="AS51" s="5">
        <f t="shared" si="61"/>
        <v>0</v>
      </c>
      <c r="AT51" s="6">
        <f t="shared" si="85"/>
        <v>0</v>
      </c>
      <c r="AU51" s="5">
        <f t="shared" si="63"/>
        <v>0</v>
      </c>
      <c r="AV51" s="6">
        <f>SUM([5]uni!$N$1801)</f>
        <v>0</v>
      </c>
      <c r="AW51" s="7">
        <f t="shared" si="71"/>
        <v>0</v>
      </c>
      <c r="AX51" s="4"/>
      <c r="AY51" s="5">
        <f t="shared" ref="AY51:AY67" si="101">IF(OR(AX51=0,AX$84=0),0,AX51/AX$84)*100</f>
        <v>0</v>
      </c>
      <c r="AZ51" s="6"/>
      <c r="BA51" s="5">
        <f t="shared" si="72"/>
        <v>0</v>
      </c>
      <c r="BB51" s="6"/>
      <c r="BC51" s="5">
        <f t="shared" si="73"/>
        <v>0</v>
      </c>
      <c r="BD51" s="6"/>
      <c r="BE51" s="7">
        <f t="shared" si="74"/>
        <v>0</v>
      </c>
      <c r="BF51" s="4">
        <f>SUM([5]uni!$D$432)</f>
        <v>65573582</v>
      </c>
      <c r="BG51" s="6">
        <f>SUM(R51+Z51+AH51+AP51)</f>
        <v>65873851.019999996</v>
      </c>
      <c r="BH51" s="8">
        <f t="shared" si="94"/>
        <v>0.46417331124062433</v>
      </c>
      <c r="BI51" s="4" t="e">
        <f>+#REF!</f>
        <v>#REF!</v>
      </c>
      <c r="BJ51" s="6" t="e">
        <f>SUM(#REF!)</f>
        <v>#REF!</v>
      </c>
      <c r="BK51" s="6">
        <f>SUM(T51+AB51+AJ51+AR51)</f>
        <v>1726408.3029999998</v>
      </c>
      <c r="BL51" s="5">
        <f t="shared" si="36"/>
        <v>2.6207793779596158</v>
      </c>
      <c r="BM51" s="6">
        <f t="shared" si="90"/>
        <v>1779230.5660000001</v>
      </c>
      <c r="BN51" s="5">
        <f>IF(OR(BM51=0,BG51=0),0,BM51/BG51)*100</f>
        <v>2.7009663750488899</v>
      </c>
      <c r="BO51" s="9">
        <f t="shared" si="92"/>
        <v>3505638.8689999999</v>
      </c>
      <c r="BP51" s="7">
        <f>IF(OR(BO51=0,BG51=0),0,BO51/BG51)*100</f>
        <v>5.3217457530085053</v>
      </c>
    </row>
    <row r="52" spans="1:70" s="15" customFormat="1" ht="16.5" thickBot="1" x14ac:dyDescent="0.3">
      <c r="A52" s="65" t="s">
        <v>67</v>
      </c>
      <c r="B52" s="23">
        <f>SUM(B49:B51)+B28</f>
        <v>2638116448.0099998</v>
      </c>
      <c r="C52" s="24">
        <f t="shared" si="96"/>
        <v>77.808894768884713</v>
      </c>
      <c r="D52" s="25">
        <f>SUM(D49:D51)+D28</f>
        <v>2030213158.8249996</v>
      </c>
      <c r="E52" s="24">
        <f t="shared" si="9"/>
        <v>76.956919788603059</v>
      </c>
      <c r="F52" s="25">
        <f t="shared" ref="F52:F59" si="102">SUM(H52-D52)</f>
        <v>604932101.61860013</v>
      </c>
      <c r="G52" s="24">
        <f t="shared" si="11"/>
        <v>22.930454873397125</v>
      </c>
      <c r="H52" s="25">
        <f>SUM(H49:H51)+H28</f>
        <v>2635145260.4435997</v>
      </c>
      <c r="I52" s="26">
        <f t="shared" si="12"/>
        <v>99.887374662000184</v>
      </c>
      <c r="J52" s="23">
        <f>SUM(J49:J51)+J28</f>
        <v>4125830468.1630001</v>
      </c>
      <c r="K52" s="24">
        <f t="shared" si="97"/>
        <v>78.413702850622229</v>
      </c>
      <c r="L52" s="25">
        <f>SUM(L49:L51)+L28</f>
        <v>548678192.88800001</v>
      </c>
      <c r="M52" s="24">
        <f t="shared" si="46"/>
        <v>13.298612173279517</v>
      </c>
      <c r="N52" s="25">
        <f t="shared" si="76"/>
        <v>521208729.4890002</v>
      </c>
      <c r="O52" s="24">
        <f t="shared" si="48"/>
        <v>12.632819828902594</v>
      </c>
      <c r="P52" s="25">
        <f>SUM(P49:P51)+P28</f>
        <v>1069886922.3770002</v>
      </c>
      <c r="Q52" s="26">
        <f t="shared" si="49"/>
        <v>25.93143200218211</v>
      </c>
      <c r="R52" s="10">
        <f t="shared" si="77"/>
        <v>6763946916.1730003</v>
      </c>
      <c r="S52" s="11">
        <f t="shared" si="98"/>
        <v>78.176696803690831</v>
      </c>
      <c r="T52" s="10">
        <f t="shared" si="78"/>
        <v>2578891351.7129993</v>
      </c>
      <c r="U52" s="11">
        <f t="shared" si="79"/>
        <v>38.127019381933884</v>
      </c>
      <c r="V52" s="12">
        <f t="shared" si="80"/>
        <v>1126140831.1076007</v>
      </c>
      <c r="W52" s="11">
        <f t="shared" si="81"/>
        <v>16.649167195782255</v>
      </c>
      <c r="X52" s="10">
        <f t="shared" si="82"/>
        <v>3705032182.8206</v>
      </c>
      <c r="Y52" s="13">
        <f t="shared" si="83"/>
        <v>54.776186577716146</v>
      </c>
      <c r="Z52" s="23">
        <f>SUM(Z49:Z51)+Z28</f>
        <v>3741637869</v>
      </c>
      <c r="AA52" s="24">
        <f t="shared" si="69"/>
        <v>95.936293288416834</v>
      </c>
      <c r="AB52" s="25">
        <f>SUM(AB49:AB51)+AB28</f>
        <v>383923146.76800001</v>
      </c>
      <c r="AC52" s="24">
        <f t="shared" si="33"/>
        <v>10.260831224444718</v>
      </c>
      <c r="AD52" s="25">
        <f>SUM(AF52-AB52)</f>
        <v>228550.37099999189</v>
      </c>
      <c r="AE52" s="24">
        <f t="shared" si="34"/>
        <v>6.1082974622842078E-3</v>
      </c>
      <c r="AF52" s="25">
        <f>SUM(AF49:AF51)+AF28</f>
        <v>384151697.139</v>
      </c>
      <c r="AG52" s="26">
        <f t="shared" si="35"/>
        <v>10.266939521907004</v>
      </c>
      <c r="AH52" s="23">
        <f>SUM(AH49:AH51)+AH28</f>
        <v>293364361.62199998</v>
      </c>
      <c r="AI52" s="24">
        <f t="shared" si="99"/>
        <v>37.183008293306315</v>
      </c>
      <c r="AJ52" s="25">
        <f>SUM(AJ49:AJ51)+AJ28</f>
        <v>74483130.997000024</v>
      </c>
      <c r="AK52" s="24">
        <f t="shared" si="56"/>
        <v>25.389290841322964</v>
      </c>
      <c r="AL52" s="25">
        <f t="shared" si="84"/>
        <v>6352486.0549999624</v>
      </c>
      <c r="AM52" s="24">
        <f t="shared" si="58"/>
        <v>2.1653911947168081</v>
      </c>
      <c r="AN52" s="25">
        <f>SUM(AN49:AN51)+AN28</f>
        <v>80835617.051999986</v>
      </c>
      <c r="AO52" s="26">
        <f t="shared" si="70"/>
        <v>27.554682036039775</v>
      </c>
      <c r="AP52" s="23">
        <f>SUM(AP49:AP51)+AP28</f>
        <v>933187521.29600012</v>
      </c>
      <c r="AQ52" s="24">
        <f t="shared" si="100"/>
        <v>100</v>
      </c>
      <c r="AR52" s="25">
        <f>SUM(AR49:AR51)+AR28</f>
        <v>574585733.49099994</v>
      </c>
      <c r="AS52" s="24">
        <f t="shared" ref="AS52:AS67" si="103">IF(OR(AR52=0,AP52=0),0,AR52/AP52)*100</f>
        <v>61.572376438662815</v>
      </c>
      <c r="AT52" s="25">
        <f>SUM(AV52-AR52)</f>
        <v>329654579.09789991</v>
      </c>
      <c r="AU52" s="24">
        <f t="shared" ref="AU52:AU67" si="104">IF(OR(AT52=0,AP52=0),0,AT52/AP52)*100</f>
        <v>35.325652301916705</v>
      </c>
      <c r="AV52" s="25">
        <f>SUM(AV49:AV51)+AV28</f>
        <v>904240312.58889985</v>
      </c>
      <c r="AW52" s="26">
        <f t="shared" si="71"/>
        <v>96.89802874057952</v>
      </c>
      <c r="AX52" s="23"/>
      <c r="AY52" s="24">
        <f t="shared" si="101"/>
        <v>0</v>
      </c>
      <c r="AZ52" s="25"/>
      <c r="BA52" s="24">
        <f t="shared" si="72"/>
        <v>0</v>
      </c>
      <c r="BB52" s="25"/>
      <c r="BC52" s="24">
        <f t="shared" si="73"/>
        <v>0</v>
      </c>
      <c r="BD52" s="25"/>
      <c r="BE52" s="26">
        <f t="shared" si="74"/>
        <v>0</v>
      </c>
      <c r="BF52" s="23">
        <f>SUM(BF49:BF51)+BF28</f>
        <v>11806774914.888</v>
      </c>
      <c r="BG52" s="23">
        <f>SUM(BG49:BG51)+BG28</f>
        <v>11732136668.091002</v>
      </c>
      <c r="BH52" s="24">
        <f t="shared" si="94"/>
        <v>82.669293518333404</v>
      </c>
      <c r="BI52" s="25" t="e">
        <f>SUM(BI49:BI51)+BI28</f>
        <v>#REF!</v>
      </c>
      <c r="BJ52" s="24" t="e">
        <f>IF(OR(BI52=0,BG52=0),0,BI52/BG52)*100</f>
        <v>#REF!</v>
      </c>
      <c r="BK52" s="23">
        <f>SUM(BK49:BK51)+BK28</f>
        <v>3611883362.9689999</v>
      </c>
      <c r="BL52" s="24">
        <f t="shared" si="36"/>
        <v>30.786236686046962</v>
      </c>
      <c r="BM52" s="23">
        <f>SUM(BM49:BM51)+BM28</f>
        <v>1462376446.6314998</v>
      </c>
      <c r="BN52" s="26">
        <f>IF(OR(BM52=0,BG52=0),0,BM52/BG52)*100</f>
        <v>12.464706881644695</v>
      </c>
      <c r="BO52" s="23">
        <f>SUM(BO49:BO51)+BO28</f>
        <v>5074259809.6004992</v>
      </c>
      <c r="BP52" s="26" t="e">
        <f>IF(OR(BO52=0,BI52=0),0,BO52/BI52)*100</f>
        <v>#REF!</v>
      </c>
    </row>
    <row r="53" spans="1:70" ht="25.5" x14ac:dyDescent="0.2">
      <c r="A53" s="50" t="s">
        <v>68</v>
      </c>
      <c r="B53" s="28">
        <f>SUM([6]geaa!$F$434)</f>
        <v>257659473.42900002</v>
      </c>
      <c r="C53" s="29">
        <f t="shared" si="96"/>
        <v>7.5994366622315663</v>
      </c>
      <c r="D53" s="30">
        <f>SUM([6]geaa!$J$434)</f>
        <v>20439472.4443</v>
      </c>
      <c r="E53" s="29">
        <f t="shared" si="9"/>
        <v>7.9327463385243036</v>
      </c>
      <c r="F53" s="30">
        <f t="shared" si="102"/>
        <v>237220000.9817</v>
      </c>
      <c r="G53" s="29">
        <f t="shared" si="11"/>
        <v>92.067253660311366</v>
      </c>
      <c r="H53" s="30">
        <f>SUM([6]geaa!$N$434)</f>
        <v>257659473.426</v>
      </c>
      <c r="I53" s="31">
        <f t="shared" si="12"/>
        <v>99.999999998835662</v>
      </c>
      <c r="J53" s="28">
        <f>SUM([6]geaa!$F$885)</f>
        <v>221988797.72600001</v>
      </c>
      <c r="K53" s="29">
        <f t="shared" si="97"/>
        <v>4.219020571827758</v>
      </c>
      <c r="L53" s="30">
        <f>SUM([6]geaa!$J$885)</f>
        <v>7317144.182</v>
      </c>
      <c r="M53" s="29">
        <f t="shared" si="46"/>
        <v>3.2961772201818604</v>
      </c>
      <c r="N53" s="30">
        <f t="shared" si="76"/>
        <v>35590514.519999996</v>
      </c>
      <c r="O53" s="29">
        <f t="shared" si="48"/>
        <v>16.032572312017855</v>
      </c>
      <c r="P53" s="30">
        <f>SUM([6]geaa!$N$885)</f>
        <v>42907658.702</v>
      </c>
      <c r="Q53" s="31">
        <f t="shared" si="49"/>
        <v>19.328749532199716</v>
      </c>
      <c r="R53" s="4">
        <f t="shared" ref="R53:R59" si="105">SUM(B53+J53)</f>
        <v>479648271.15500003</v>
      </c>
      <c r="S53" s="5">
        <f t="shared" si="98"/>
        <v>5.5437036882771222</v>
      </c>
      <c r="T53" s="4">
        <f t="shared" ref="T53:T59" si="106">SUM(D53+L53)</f>
        <v>27756616.6263</v>
      </c>
      <c r="U53" s="5">
        <f t="shared" ref="U53:U60" si="107">IF(OR(T53=0,R53=0),0,T53/R53)*100</f>
        <v>5.786868898633089</v>
      </c>
      <c r="V53" s="6">
        <f t="shared" ref="V53:V60" si="108">SUM(X53-T53)</f>
        <v>272810515.50170004</v>
      </c>
      <c r="W53" s="5">
        <f t="shared" ref="W53:W60" si="109">IF(OR(V53=0,R53=0),0,V53/R53)*100</f>
        <v>56.877201880613129</v>
      </c>
      <c r="X53" s="4">
        <f t="shared" ref="X53:X59" si="110">SUM(H53+P53)</f>
        <v>300567132.12800002</v>
      </c>
      <c r="Y53" s="7">
        <f t="shared" ref="Y53:Y60" si="111">IF(OR(X53=0,R53=0),0,X53/R53)*100</f>
        <v>62.664070779246217</v>
      </c>
      <c r="Z53" s="28">
        <f>SUM([6]geaa!$F$1628)</f>
        <v>149830678.43799999</v>
      </c>
      <c r="AA53" s="29">
        <f t="shared" si="69"/>
        <v>3.8416865590662104</v>
      </c>
      <c r="AB53" s="28">
        <f>SUM([6]geaa!$J$1628)</f>
        <v>0</v>
      </c>
      <c r="AC53" s="29">
        <f t="shared" si="33"/>
        <v>0</v>
      </c>
      <c r="AD53" s="30">
        <f t="shared" ref="AD53:AD60" si="112">SUM(AF53-AB53)</f>
        <v>34434034.881999999</v>
      </c>
      <c r="AE53" s="29">
        <f t="shared" si="34"/>
        <v>22.981965536683344</v>
      </c>
      <c r="AF53" s="28">
        <f>SUM([6]geaa!$N$1628)</f>
        <v>34434034.881999999</v>
      </c>
      <c r="AG53" s="31">
        <f t="shared" si="35"/>
        <v>22.981965536683344</v>
      </c>
      <c r="AH53" s="28">
        <f>SUM([6]geaa!$F$1800)</f>
        <v>457398822.83200002</v>
      </c>
      <c r="AI53" s="29">
        <f t="shared" si="99"/>
        <v>57.973859294555076</v>
      </c>
      <c r="AJ53" s="30">
        <f>SUM([6]geaa!$J$1800)</f>
        <v>201556748.252</v>
      </c>
      <c r="AK53" s="29">
        <f t="shared" si="56"/>
        <v>44.065865103030802</v>
      </c>
      <c r="AL53" s="30">
        <f t="shared" si="84"/>
        <v>249924529.13399997</v>
      </c>
      <c r="AM53" s="29">
        <f t="shared" si="58"/>
        <v>54.640396227210196</v>
      </c>
      <c r="AN53" s="30">
        <f>SUM([6]geaa!$N$1800)</f>
        <v>451481277.38599998</v>
      </c>
      <c r="AO53" s="31">
        <f t="shared" si="70"/>
        <v>98.706261330240991</v>
      </c>
      <c r="AP53" s="28"/>
      <c r="AQ53" s="29">
        <f t="shared" si="100"/>
        <v>0</v>
      </c>
      <c r="AR53" s="30"/>
      <c r="AS53" s="29">
        <f t="shared" si="103"/>
        <v>0</v>
      </c>
      <c r="AT53" s="30"/>
      <c r="AU53" s="29">
        <f t="shared" si="104"/>
        <v>0</v>
      </c>
      <c r="AV53" s="30"/>
      <c r="AW53" s="31">
        <f t="shared" si="71"/>
        <v>0</v>
      </c>
      <c r="AX53" s="28"/>
      <c r="AY53" s="29">
        <f t="shared" si="101"/>
        <v>0</v>
      </c>
      <c r="AZ53" s="30"/>
      <c r="BA53" s="29">
        <f t="shared" si="72"/>
        <v>0</v>
      </c>
      <c r="BB53" s="30"/>
      <c r="BC53" s="29">
        <f t="shared" si="73"/>
        <v>0</v>
      </c>
      <c r="BD53" s="30"/>
      <c r="BE53" s="31">
        <f t="shared" si="74"/>
        <v>0</v>
      </c>
      <c r="BF53" s="28">
        <f>SUM([6]geaa!$D$432)</f>
        <v>855049649.35000002</v>
      </c>
      <c r="BG53" s="6">
        <f>SUM(R53+Z53+AH53+AP53)</f>
        <v>1086877772.4250002</v>
      </c>
      <c r="BH53" s="32">
        <f t="shared" si="94"/>
        <v>7.6585723580541041</v>
      </c>
      <c r="BI53" s="28">
        <f>SUM([7]agua!$H$320)</f>
        <v>0</v>
      </c>
      <c r="BJ53" s="30">
        <f t="shared" ref="BJ53:BJ58" si="113">SUM(BG53-BI53)</f>
        <v>1086877772.4250002</v>
      </c>
      <c r="BK53" s="6">
        <f t="shared" ref="BK53:BM59" si="114">SUM(T53+AB53+AJ53+AR53)</f>
        <v>229313364.87830001</v>
      </c>
      <c r="BL53" s="29">
        <f t="shared" si="36"/>
        <v>21.098358131537161</v>
      </c>
      <c r="BM53" s="6">
        <f t="shared" si="114"/>
        <v>557169079.51769996</v>
      </c>
      <c r="BN53" s="29">
        <f t="shared" si="95"/>
        <v>51.263269307142565</v>
      </c>
      <c r="BO53" s="9">
        <f t="shared" si="92"/>
        <v>786482444.39599991</v>
      </c>
      <c r="BP53" s="31">
        <f t="shared" ref="BP53:BP58" si="115">IF(OR(BO53=0,BG53=0),0,BO53/BG53)*100</f>
        <v>72.361627438679719</v>
      </c>
    </row>
    <row r="54" spans="1:70" x14ac:dyDescent="0.2">
      <c r="A54" s="56" t="s">
        <v>69</v>
      </c>
      <c r="B54" s="28">
        <f>SUM([6]gagu!$F$434)</f>
        <v>0</v>
      </c>
      <c r="C54" s="5">
        <f t="shared" si="96"/>
        <v>0</v>
      </c>
      <c r="D54" s="30">
        <f>SUM([6]gagu!$J$434)</f>
        <v>0</v>
      </c>
      <c r="E54" s="5">
        <f t="shared" si="9"/>
        <v>0</v>
      </c>
      <c r="F54" s="6">
        <f t="shared" si="102"/>
        <v>0</v>
      </c>
      <c r="G54" s="5">
        <f t="shared" si="11"/>
        <v>0</v>
      </c>
      <c r="H54" s="30">
        <f>SUM([6]gagu!$N$434)</f>
        <v>0</v>
      </c>
      <c r="I54" s="7">
        <f t="shared" si="12"/>
        <v>0</v>
      </c>
      <c r="J54" s="28">
        <f>SUM([6]gagu!$F$885)</f>
        <v>0</v>
      </c>
      <c r="K54" s="5">
        <f t="shared" si="97"/>
        <v>0</v>
      </c>
      <c r="L54" s="30">
        <f>SUM([6]gagu!$J$885)</f>
        <v>0</v>
      </c>
      <c r="M54" s="5">
        <f t="shared" si="46"/>
        <v>0</v>
      </c>
      <c r="N54" s="6">
        <f t="shared" si="76"/>
        <v>0</v>
      </c>
      <c r="O54" s="5">
        <f t="shared" si="48"/>
        <v>0</v>
      </c>
      <c r="P54" s="30">
        <f>SUM([6]gagu!$N$885)</f>
        <v>0</v>
      </c>
      <c r="Q54" s="7">
        <f t="shared" si="49"/>
        <v>0</v>
      </c>
      <c r="R54" s="4">
        <f t="shared" si="105"/>
        <v>0</v>
      </c>
      <c r="S54" s="5">
        <f t="shared" si="98"/>
        <v>0</v>
      </c>
      <c r="T54" s="4">
        <f t="shared" si="106"/>
        <v>0</v>
      </c>
      <c r="U54" s="5">
        <f t="shared" si="107"/>
        <v>0</v>
      </c>
      <c r="V54" s="6">
        <f t="shared" si="108"/>
        <v>0</v>
      </c>
      <c r="W54" s="5">
        <f t="shared" si="109"/>
        <v>0</v>
      </c>
      <c r="X54" s="4">
        <f t="shared" si="110"/>
        <v>0</v>
      </c>
      <c r="Y54" s="7">
        <f t="shared" si="111"/>
        <v>0</v>
      </c>
      <c r="Z54" s="28"/>
      <c r="AA54" s="5">
        <f t="shared" si="69"/>
        <v>0</v>
      </c>
      <c r="AB54" s="28"/>
      <c r="AC54" s="5">
        <f t="shared" si="33"/>
        <v>0</v>
      </c>
      <c r="AD54" s="6">
        <f t="shared" si="112"/>
        <v>0</v>
      </c>
      <c r="AE54" s="5">
        <f t="shared" si="34"/>
        <v>0</v>
      </c>
      <c r="AF54" s="28"/>
      <c r="AG54" s="7">
        <f t="shared" si="35"/>
        <v>0</v>
      </c>
      <c r="AH54" s="28">
        <f>SUM([6]gagu!$F$1800)</f>
        <v>0</v>
      </c>
      <c r="AI54" s="5">
        <f t="shared" si="99"/>
        <v>0</v>
      </c>
      <c r="AJ54" s="30">
        <f>SUM([6]gagu!$J$1800)</f>
        <v>0</v>
      </c>
      <c r="AK54" s="5">
        <f t="shared" si="56"/>
        <v>0</v>
      </c>
      <c r="AL54" s="6">
        <f t="shared" si="84"/>
        <v>0</v>
      </c>
      <c r="AM54" s="5">
        <f t="shared" si="58"/>
        <v>0</v>
      </c>
      <c r="AN54" s="30">
        <f>SUM([6]gagu!$N$1800)</f>
        <v>0</v>
      </c>
      <c r="AO54" s="7">
        <f t="shared" si="70"/>
        <v>0</v>
      </c>
      <c r="AP54" s="4"/>
      <c r="AQ54" s="5">
        <f t="shared" si="100"/>
        <v>0</v>
      </c>
      <c r="AR54" s="6"/>
      <c r="AS54" s="5">
        <f t="shared" si="103"/>
        <v>0</v>
      </c>
      <c r="AT54" s="6"/>
      <c r="AU54" s="5">
        <f t="shared" si="104"/>
        <v>0</v>
      </c>
      <c r="AV54" s="6"/>
      <c r="AW54" s="7">
        <f t="shared" si="71"/>
        <v>0</v>
      </c>
      <c r="AX54" s="4"/>
      <c r="AY54" s="5">
        <f t="shared" si="101"/>
        <v>0</v>
      </c>
      <c r="AZ54" s="6"/>
      <c r="BA54" s="5">
        <f t="shared" si="72"/>
        <v>0</v>
      </c>
      <c r="BB54" s="6"/>
      <c r="BC54" s="5">
        <f t="shared" si="73"/>
        <v>0</v>
      </c>
      <c r="BD54" s="6"/>
      <c r="BE54" s="7">
        <f t="shared" si="74"/>
        <v>0</v>
      </c>
      <c r="BF54" s="28">
        <f>SUM([6]gagu!$D$432)</f>
        <v>0</v>
      </c>
      <c r="BG54" s="6">
        <f t="shared" ref="BG54:BG59" si="116">SUM(R54+Z54+AH54+AP54)</f>
        <v>0</v>
      </c>
      <c r="BH54" s="8">
        <f t="shared" si="94"/>
        <v>0</v>
      </c>
      <c r="BI54" s="4">
        <f>SUM([7]lote!$H$320)</f>
        <v>0</v>
      </c>
      <c r="BJ54" s="6">
        <f t="shared" si="113"/>
        <v>0</v>
      </c>
      <c r="BK54" s="6">
        <f t="shared" si="114"/>
        <v>0</v>
      </c>
      <c r="BL54" s="5">
        <f t="shared" si="36"/>
        <v>0</v>
      </c>
      <c r="BM54" s="6">
        <f t="shared" si="114"/>
        <v>0</v>
      </c>
      <c r="BN54" s="5">
        <f t="shared" si="95"/>
        <v>0</v>
      </c>
      <c r="BO54" s="9">
        <f t="shared" si="92"/>
        <v>0</v>
      </c>
      <c r="BP54" s="7">
        <f t="shared" si="115"/>
        <v>0</v>
      </c>
    </row>
    <row r="55" spans="1:70" x14ac:dyDescent="0.2">
      <c r="A55" s="56" t="s">
        <v>70</v>
      </c>
      <c r="B55" s="28">
        <f>SUM([6]glot!$F$434)</f>
        <v>55097.435000000056</v>
      </c>
      <c r="C55" s="5">
        <f t="shared" si="96"/>
        <v>1.6250497680586917E-3</v>
      </c>
      <c r="D55" s="30">
        <f>SUM([6]glot!$J$434)</f>
        <v>55097.434999999998</v>
      </c>
      <c r="E55" s="5">
        <f t="shared" si="9"/>
        <v>99.999999999999886</v>
      </c>
      <c r="F55" s="6">
        <f t="shared" si="102"/>
        <v>0</v>
      </c>
      <c r="G55" s="5">
        <f t="shared" si="11"/>
        <v>0</v>
      </c>
      <c r="H55" s="30">
        <f>SUM([6]glot!$N$434)</f>
        <v>55097.434999999998</v>
      </c>
      <c r="I55" s="7">
        <f t="shared" si="12"/>
        <v>99.999999999999886</v>
      </c>
      <c r="J55" s="28">
        <f>SUM([6]glot!$F$885)</f>
        <v>944902.56499999994</v>
      </c>
      <c r="K55" s="5">
        <f t="shared" si="97"/>
        <v>1.795839880635966E-2</v>
      </c>
      <c r="L55" s="30">
        <f>SUM([6]glot!$J$885)</f>
        <v>0</v>
      </c>
      <c r="M55" s="5">
        <f t="shared" si="46"/>
        <v>0</v>
      </c>
      <c r="N55" s="6">
        <f t="shared" si="76"/>
        <v>0</v>
      </c>
      <c r="O55" s="5">
        <f t="shared" si="48"/>
        <v>0</v>
      </c>
      <c r="P55" s="30">
        <f>SUM([6]glot!$N$885)</f>
        <v>0</v>
      </c>
      <c r="Q55" s="7">
        <f t="shared" si="49"/>
        <v>0</v>
      </c>
      <c r="R55" s="4">
        <f t="shared" si="105"/>
        <v>1000000</v>
      </c>
      <c r="S55" s="5">
        <f t="shared" si="98"/>
        <v>1.1557851912877332E-2</v>
      </c>
      <c r="T55" s="4">
        <f t="shared" si="106"/>
        <v>55097.434999999998</v>
      </c>
      <c r="U55" s="5">
        <f t="shared" si="107"/>
        <v>5.5097434999999999</v>
      </c>
      <c r="V55" s="6">
        <f t="shared" si="108"/>
        <v>0</v>
      </c>
      <c r="W55" s="5">
        <f t="shared" si="109"/>
        <v>0</v>
      </c>
      <c r="X55" s="4">
        <f t="shared" si="110"/>
        <v>55097.434999999998</v>
      </c>
      <c r="Y55" s="7">
        <f t="shared" si="111"/>
        <v>5.5097434999999999</v>
      </c>
      <c r="Z55" s="28">
        <f>SUM([6]glot!$F$1628)</f>
        <v>6659069.2829999998</v>
      </c>
      <c r="AA55" s="5">
        <f t="shared" si="69"/>
        <v>0.17073977924339195</v>
      </c>
      <c r="AB55" s="28">
        <f>SUM([6]glot!$J$1628)</f>
        <v>4449789.9330000002</v>
      </c>
      <c r="AC55" s="5">
        <f t="shared" si="33"/>
        <v>66.823000991443521</v>
      </c>
      <c r="AD55" s="6">
        <f t="shared" si="112"/>
        <v>0</v>
      </c>
      <c r="AE55" s="5">
        <f t="shared" si="34"/>
        <v>0</v>
      </c>
      <c r="AF55" s="28">
        <f>SUM([6]glot!$N$1628)</f>
        <v>4449789.9330000002</v>
      </c>
      <c r="AG55" s="7">
        <f t="shared" si="35"/>
        <v>66.823000991443521</v>
      </c>
      <c r="AH55" s="28">
        <f>SUM([6]glot!$F$1800)</f>
        <v>0</v>
      </c>
      <c r="AI55" s="5">
        <f t="shared" si="99"/>
        <v>0</v>
      </c>
      <c r="AJ55" s="30">
        <f>SUM([6]glot!$J$1800)</f>
        <v>0</v>
      </c>
      <c r="AK55" s="5">
        <f t="shared" si="56"/>
        <v>0</v>
      </c>
      <c r="AL55" s="6">
        <f t="shared" si="84"/>
        <v>0</v>
      </c>
      <c r="AM55" s="5">
        <f t="shared" si="58"/>
        <v>0</v>
      </c>
      <c r="AN55" s="30">
        <f>SUM([6]glot!$N$1800)</f>
        <v>0</v>
      </c>
      <c r="AO55" s="7">
        <f t="shared" si="70"/>
        <v>0</v>
      </c>
      <c r="AP55" s="4"/>
      <c r="AQ55" s="5">
        <f t="shared" si="100"/>
        <v>0</v>
      </c>
      <c r="AR55" s="6"/>
      <c r="AS55" s="5">
        <f t="shared" si="103"/>
        <v>0</v>
      </c>
      <c r="AT55" s="6"/>
      <c r="AU55" s="5">
        <f t="shared" si="104"/>
        <v>0</v>
      </c>
      <c r="AV55" s="6"/>
      <c r="AW55" s="7">
        <f t="shared" si="71"/>
        <v>0</v>
      </c>
      <c r="AX55" s="4"/>
      <c r="AY55" s="5">
        <f t="shared" si="101"/>
        <v>0</v>
      </c>
      <c r="AZ55" s="6"/>
      <c r="BA55" s="5">
        <f t="shared" si="72"/>
        <v>0</v>
      </c>
      <c r="BB55" s="6"/>
      <c r="BC55" s="5">
        <f t="shared" si="73"/>
        <v>0</v>
      </c>
      <c r="BD55" s="6"/>
      <c r="BE55" s="7">
        <f t="shared" si="74"/>
        <v>0</v>
      </c>
      <c r="BF55" s="28">
        <f>SUM([6]glot!$D$432)</f>
        <v>7419069.2829999998</v>
      </c>
      <c r="BG55" s="6">
        <f t="shared" si="116"/>
        <v>7659069.2829999998</v>
      </c>
      <c r="BH55" s="8">
        <f t="shared" si="94"/>
        <v>5.3968843403918922E-2</v>
      </c>
      <c r="BI55" s="4">
        <f>SUM([7]tran!$H$320)</f>
        <v>0</v>
      </c>
      <c r="BJ55" s="6">
        <f t="shared" si="113"/>
        <v>7659069.2829999998</v>
      </c>
      <c r="BK55" s="6">
        <f t="shared" si="114"/>
        <v>4504887.3679999998</v>
      </c>
      <c r="BL55" s="5">
        <f t="shared" si="36"/>
        <v>58.81768660846307</v>
      </c>
      <c r="BM55" s="6">
        <f t="shared" si="114"/>
        <v>0</v>
      </c>
      <c r="BN55" s="5">
        <f t="shared" si="95"/>
        <v>0</v>
      </c>
      <c r="BO55" s="9">
        <f t="shared" si="92"/>
        <v>4504887.3679999998</v>
      </c>
      <c r="BP55" s="7">
        <f t="shared" si="115"/>
        <v>58.81768660846307</v>
      </c>
      <c r="BR55" s="64"/>
    </row>
    <row r="56" spans="1:70" x14ac:dyDescent="0.2">
      <c r="A56" s="56" t="s">
        <v>71</v>
      </c>
      <c r="B56" s="28">
        <f>SUM([6]gtra!$F$434)</f>
        <v>480060255.78300005</v>
      </c>
      <c r="C56" s="5">
        <f t="shared" si="96"/>
        <v>14.158949637389828</v>
      </c>
      <c r="D56" s="30">
        <f>SUM([6]gtra!$J$434)</f>
        <v>109032645.653</v>
      </c>
      <c r="E56" s="5">
        <f t="shared" si="9"/>
        <v>22.712283372670125</v>
      </c>
      <c r="F56" s="6">
        <f t="shared" si="102"/>
        <v>371027610.12899995</v>
      </c>
      <c r="G56" s="5">
        <f t="shared" si="11"/>
        <v>77.287716627121554</v>
      </c>
      <c r="H56" s="30">
        <f>SUM([6]gtra!$N$434)</f>
        <v>480060255.78199995</v>
      </c>
      <c r="I56" s="7">
        <f t="shared" si="12"/>
        <v>99.999999999791669</v>
      </c>
      <c r="J56" s="28">
        <f>SUM([6]gtra!$F$885)</f>
        <v>796030434.81700003</v>
      </c>
      <c r="K56" s="5">
        <f t="shared" si="97"/>
        <v>15.12900116896558</v>
      </c>
      <c r="L56" s="30">
        <f>SUM([6]gtra!$J$885)</f>
        <v>27287925.335000001</v>
      </c>
      <c r="M56" s="5">
        <f t="shared" si="46"/>
        <v>3.4280002549492017</v>
      </c>
      <c r="N56" s="6">
        <f t="shared" si="76"/>
        <v>18751664.860999994</v>
      </c>
      <c r="O56" s="5">
        <f t="shared" si="48"/>
        <v>2.3556467241495391</v>
      </c>
      <c r="P56" s="30">
        <f>SUM([6]gtra!$N$885)</f>
        <v>46039590.195999995</v>
      </c>
      <c r="Q56" s="7">
        <f t="shared" si="49"/>
        <v>5.7836469790987408</v>
      </c>
      <c r="R56" s="4">
        <f t="shared" si="105"/>
        <v>1276090690.6000001</v>
      </c>
      <c r="S56" s="5">
        <f t="shared" si="98"/>
        <v>14.748867229356167</v>
      </c>
      <c r="T56" s="4">
        <f t="shared" si="106"/>
        <v>136320570.98800001</v>
      </c>
      <c r="U56" s="5">
        <f t="shared" si="107"/>
        <v>10.682671066576308</v>
      </c>
      <c r="V56" s="6">
        <f t="shared" si="108"/>
        <v>389779274.98999989</v>
      </c>
      <c r="W56" s="5">
        <f t="shared" si="109"/>
        <v>30.544794179693536</v>
      </c>
      <c r="X56" s="4">
        <f t="shared" si="110"/>
        <v>526099845.97799993</v>
      </c>
      <c r="Y56" s="7">
        <f t="shared" si="111"/>
        <v>41.227465246269844</v>
      </c>
      <c r="Z56" s="28">
        <f>SUM([6]gtra!$F$1628)</f>
        <v>2000000</v>
      </c>
      <c r="AA56" s="5">
        <f t="shared" si="69"/>
        <v>5.1280373273566958E-2</v>
      </c>
      <c r="AB56" s="28">
        <f>SUM([6]gtra!$J$1628)</f>
        <v>0</v>
      </c>
      <c r="AC56" s="5">
        <f t="shared" si="33"/>
        <v>0</v>
      </c>
      <c r="AD56" s="6">
        <f t="shared" si="112"/>
        <v>0</v>
      </c>
      <c r="AE56" s="5">
        <f t="shared" si="34"/>
        <v>0</v>
      </c>
      <c r="AF56" s="28"/>
      <c r="AG56" s="7">
        <f t="shared" si="35"/>
        <v>0</v>
      </c>
      <c r="AH56" s="28">
        <f>SUM([6]gtra!$F$1800)</f>
        <v>0</v>
      </c>
      <c r="AI56" s="5">
        <f t="shared" si="99"/>
        <v>0</v>
      </c>
      <c r="AJ56" s="30">
        <f>SUM([6]gtra!$J$1800)</f>
        <v>0</v>
      </c>
      <c r="AK56" s="5">
        <f t="shared" si="56"/>
        <v>0</v>
      </c>
      <c r="AL56" s="6">
        <f t="shared" si="84"/>
        <v>0</v>
      </c>
      <c r="AM56" s="5">
        <f t="shared" si="58"/>
        <v>0</v>
      </c>
      <c r="AN56" s="30">
        <f>SUM([6]gtra!$N$1800)</f>
        <v>0</v>
      </c>
      <c r="AO56" s="7">
        <f t="shared" si="70"/>
        <v>0</v>
      </c>
      <c r="AP56" s="4"/>
      <c r="AQ56" s="5">
        <f t="shared" si="100"/>
        <v>0</v>
      </c>
      <c r="AR56" s="6"/>
      <c r="AS56" s="5">
        <f t="shared" si="103"/>
        <v>0</v>
      </c>
      <c r="AT56" s="6"/>
      <c r="AU56" s="5">
        <f t="shared" si="104"/>
        <v>0</v>
      </c>
      <c r="AV56" s="6"/>
      <c r="AW56" s="7">
        <f t="shared" si="71"/>
        <v>0</v>
      </c>
      <c r="AX56" s="4"/>
      <c r="AY56" s="5">
        <f t="shared" si="101"/>
        <v>0</v>
      </c>
      <c r="AZ56" s="6"/>
      <c r="BA56" s="5">
        <f t="shared" si="72"/>
        <v>0</v>
      </c>
      <c r="BB56" s="6"/>
      <c r="BC56" s="5">
        <f t="shared" si="73"/>
        <v>0</v>
      </c>
      <c r="BD56" s="6"/>
      <c r="BE56" s="7">
        <f t="shared" si="74"/>
        <v>0</v>
      </c>
      <c r="BF56" s="28">
        <f>SUM([6]gtra!$D$432)</f>
        <v>1333691324.1529999</v>
      </c>
      <c r="BG56" s="6">
        <f t="shared" si="116"/>
        <v>1278090690.6000001</v>
      </c>
      <c r="BH56" s="8">
        <f t="shared" si="94"/>
        <v>9.005934505658395</v>
      </c>
      <c r="BI56" s="4">
        <f>SUM([7]cana!$H$320)</f>
        <v>0</v>
      </c>
      <c r="BJ56" s="6">
        <f t="shared" si="113"/>
        <v>1278090690.6000001</v>
      </c>
      <c r="BK56" s="6">
        <f t="shared" si="114"/>
        <v>136320570.98800001</v>
      </c>
      <c r="BL56" s="5">
        <f t="shared" si="36"/>
        <v>10.665954457739165</v>
      </c>
      <c r="BM56" s="6">
        <f t="shared" si="114"/>
        <v>389779274.98999989</v>
      </c>
      <c r="BN56" s="5">
        <f t="shared" si="95"/>
        <v>30.496996641687286</v>
      </c>
      <c r="BO56" s="9">
        <f t="shared" si="92"/>
        <v>526099845.97799993</v>
      </c>
      <c r="BP56" s="7">
        <f t="shared" si="115"/>
        <v>41.162951099426451</v>
      </c>
    </row>
    <row r="57" spans="1:70" x14ac:dyDescent="0.2">
      <c r="A57" s="56" t="s">
        <v>72</v>
      </c>
      <c r="B57" s="28">
        <f>SUM([6]gcan!$F$434)</f>
        <v>865876.91099999985</v>
      </c>
      <c r="C57" s="5">
        <f t="shared" si="96"/>
        <v>2.5538268222248906E-2</v>
      </c>
      <c r="D57" s="30">
        <f>SUM([6]gcan!$J$434)</f>
        <v>776945.81799999997</v>
      </c>
      <c r="E57" s="5">
        <f t="shared" si="9"/>
        <v>89.729360851383205</v>
      </c>
      <c r="F57" s="6">
        <f t="shared" si="102"/>
        <v>88931.092999999993</v>
      </c>
      <c r="G57" s="5">
        <f t="shared" si="11"/>
        <v>10.270639148616818</v>
      </c>
      <c r="H57" s="30">
        <f>SUM([6]gcan!$N$434)</f>
        <v>865876.91099999996</v>
      </c>
      <c r="I57" s="7">
        <f t="shared" si="12"/>
        <v>100.00000000000003</v>
      </c>
      <c r="J57" s="28">
        <f>SUM([6]gcan!$F$885)</f>
        <v>3634123.0889999997</v>
      </c>
      <c r="K57" s="5">
        <f t="shared" si="97"/>
        <v>6.9068530620045129E-2</v>
      </c>
      <c r="L57" s="30">
        <f>SUM([6]gcan!$J$885)</f>
        <v>133850.5</v>
      </c>
      <c r="M57" s="5">
        <f t="shared" si="46"/>
        <v>3.683158129815344</v>
      </c>
      <c r="N57" s="6">
        <f t="shared" si="76"/>
        <v>521253.5</v>
      </c>
      <c r="O57" s="5">
        <f t="shared" si="48"/>
        <v>14.343308887301149</v>
      </c>
      <c r="P57" s="30">
        <f>SUM([6]gcan!$N$885)</f>
        <v>655104</v>
      </c>
      <c r="Q57" s="7">
        <f t="shared" si="49"/>
        <v>18.026467017116492</v>
      </c>
      <c r="R57" s="4">
        <f t="shared" si="105"/>
        <v>4500000</v>
      </c>
      <c r="S57" s="5">
        <f t="shared" si="98"/>
        <v>5.2010333607947996E-2</v>
      </c>
      <c r="T57" s="4">
        <f t="shared" si="106"/>
        <v>910796.31799999997</v>
      </c>
      <c r="U57" s="5">
        <f t="shared" si="107"/>
        <v>20.239918177777778</v>
      </c>
      <c r="V57" s="6">
        <f t="shared" si="108"/>
        <v>610184.59299999988</v>
      </c>
      <c r="W57" s="5">
        <f t="shared" si="109"/>
        <v>13.559657622222218</v>
      </c>
      <c r="X57" s="4">
        <f t="shared" si="110"/>
        <v>1520980.9109999998</v>
      </c>
      <c r="Y57" s="7">
        <f t="shared" si="111"/>
        <v>33.7995758</v>
      </c>
      <c r="Z57" s="28"/>
      <c r="AA57" s="5">
        <f t="shared" si="69"/>
        <v>0</v>
      </c>
      <c r="AB57" s="28"/>
      <c r="AC57" s="5">
        <f t="shared" si="33"/>
        <v>0</v>
      </c>
      <c r="AD57" s="6">
        <f t="shared" si="112"/>
        <v>0</v>
      </c>
      <c r="AE57" s="5">
        <f t="shared" si="34"/>
        <v>0</v>
      </c>
      <c r="AF57" s="28"/>
      <c r="AG57" s="7">
        <f t="shared" si="35"/>
        <v>0</v>
      </c>
      <c r="AH57" s="28">
        <f>SUM([6]gcan!$F$1800)</f>
        <v>425912.81199999998</v>
      </c>
      <c r="AI57" s="5">
        <f t="shared" si="99"/>
        <v>5.3983106650244812E-2</v>
      </c>
      <c r="AJ57" s="30">
        <f>SUM([6]gcan!$J$1800)</f>
        <v>423032.81199999998</v>
      </c>
      <c r="AK57" s="5">
        <f t="shared" si="56"/>
        <v>99.323805267449899</v>
      </c>
      <c r="AL57" s="6">
        <f t="shared" si="84"/>
        <v>2880</v>
      </c>
      <c r="AM57" s="5">
        <f t="shared" si="58"/>
        <v>0.67619473255009765</v>
      </c>
      <c r="AN57" s="30">
        <f>SUM([6]gcan!$N$1800)</f>
        <v>425912.81199999998</v>
      </c>
      <c r="AO57" s="7">
        <f t="shared" si="70"/>
        <v>100</v>
      </c>
      <c r="AP57" s="4"/>
      <c r="AQ57" s="5">
        <f t="shared" si="100"/>
        <v>0</v>
      </c>
      <c r="AR57" s="6"/>
      <c r="AS57" s="5">
        <f t="shared" si="103"/>
        <v>0</v>
      </c>
      <c r="AT57" s="6"/>
      <c r="AU57" s="5">
        <f t="shared" si="104"/>
        <v>0</v>
      </c>
      <c r="AV57" s="6"/>
      <c r="AW57" s="7">
        <f t="shared" si="71"/>
        <v>0</v>
      </c>
      <c r="AX57" s="4"/>
      <c r="AY57" s="5">
        <f t="shared" si="101"/>
        <v>0</v>
      </c>
      <c r="AZ57" s="6"/>
      <c r="BA57" s="5">
        <f t="shared" si="72"/>
        <v>0</v>
      </c>
      <c r="BB57" s="6"/>
      <c r="BC57" s="5">
        <f t="shared" si="73"/>
        <v>0</v>
      </c>
      <c r="BD57" s="6"/>
      <c r="BE57" s="7">
        <f t="shared" si="74"/>
        <v>0</v>
      </c>
      <c r="BF57" s="28">
        <f>SUM([6]gcan!$D$432)</f>
        <v>4000000</v>
      </c>
      <c r="BG57" s="6">
        <f t="shared" si="116"/>
        <v>4925912.8119999999</v>
      </c>
      <c r="BH57" s="8">
        <f t="shared" si="94"/>
        <v>3.4709937637234178E-2</v>
      </c>
      <c r="BI57" s="4">
        <f>SUM([7]eru!$H$320)</f>
        <v>0</v>
      </c>
      <c r="BJ57" s="6">
        <f t="shared" si="113"/>
        <v>4925912.8119999999</v>
      </c>
      <c r="BK57" s="6">
        <f t="shared" si="114"/>
        <v>1333829.1299999999</v>
      </c>
      <c r="BL57" s="5">
        <f t="shared" si="36"/>
        <v>27.07780630527327</v>
      </c>
      <c r="BM57" s="6">
        <f t="shared" si="114"/>
        <v>613064.59299999988</v>
      </c>
      <c r="BN57" s="5">
        <f t="shared" si="95"/>
        <v>12.445705321996671</v>
      </c>
      <c r="BO57" s="9">
        <f t="shared" si="92"/>
        <v>1946893.7229999998</v>
      </c>
      <c r="BP57" s="7">
        <f t="shared" si="115"/>
        <v>39.52351162726994</v>
      </c>
    </row>
    <row r="58" spans="1:70" x14ac:dyDescent="0.2">
      <c r="A58" s="56" t="s">
        <v>73</v>
      </c>
      <c r="B58" s="28">
        <f>SUM([6]geru!$F$434)</f>
        <v>4156508.6780000003</v>
      </c>
      <c r="C58" s="5">
        <f t="shared" si="96"/>
        <v>0.12259252110588875</v>
      </c>
      <c r="D58" s="30">
        <f>SUM([6]geru!$J$434)</f>
        <v>2005369.51</v>
      </c>
      <c r="E58" s="5">
        <f t="shared" si="9"/>
        <v>48.246489189694884</v>
      </c>
      <c r="F58" s="6">
        <f t="shared" si="102"/>
        <v>2112787.5810000002</v>
      </c>
      <c r="G58" s="5">
        <f t="shared" si="11"/>
        <v>50.830823286446659</v>
      </c>
      <c r="H58" s="30">
        <f>SUM([6]geru!$N$434)</f>
        <v>4118157.091</v>
      </c>
      <c r="I58" s="7">
        <f t="shared" si="12"/>
        <v>99.077312476141543</v>
      </c>
      <c r="J58" s="28">
        <f>SUM([6]geru!$F$885)</f>
        <v>3710280.8879999998</v>
      </c>
      <c r="K58" s="5">
        <f t="shared" si="97"/>
        <v>7.0515951949308403E-2</v>
      </c>
      <c r="L58" s="30">
        <f>SUM([6]geru!$J$885)</f>
        <v>1075686.736</v>
      </c>
      <c r="M58" s="5">
        <f t="shared" si="46"/>
        <v>28.992056625120945</v>
      </c>
      <c r="N58" s="6">
        <f t="shared" si="76"/>
        <v>317304.70700000017</v>
      </c>
      <c r="O58" s="5">
        <f t="shared" si="48"/>
        <v>8.5520400362744766</v>
      </c>
      <c r="P58" s="30">
        <f>SUM([6]geru!$N$885)</f>
        <v>1392991.4430000002</v>
      </c>
      <c r="Q58" s="7">
        <f t="shared" si="49"/>
        <v>37.544096661395422</v>
      </c>
      <c r="R58" s="4">
        <f t="shared" si="105"/>
        <v>7866789.5659999996</v>
      </c>
      <c r="S58" s="5">
        <f t="shared" si="98"/>
        <v>9.0923188833596527E-2</v>
      </c>
      <c r="T58" s="4">
        <f t="shared" si="106"/>
        <v>3081056.2460000003</v>
      </c>
      <c r="U58" s="5">
        <f t="shared" si="107"/>
        <v>39.165357356401422</v>
      </c>
      <c r="V58" s="6">
        <f t="shared" si="108"/>
        <v>2430092.2879999997</v>
      </c>
      <c r="W58" s="5">
        <f t="shared" si="109"/>
        <v>30.890521064689167</v>
      </c>
      <c r="X58" s="4">
        <f t="shared" si="110"/>
        <v>5511148.534</v>
      </c>
      <c r="Y58" s="7">
        <f t="shared" si="111"/>
        <v>70.055878421090583</v>
      </c>
      <c r="Z58" s="28"/>
      <c r="AA58" s="5">
        <f t="shared" si="69"/>
        <v>0</v>
      </c>
      <c r="AB58" s="28"/>
      <c r="AC58" s="5">
        <f t="shared" si="33"/>
        <v>0</v>
      </c>
      <c r="AD58" s="6">
        <f t="shared" si="112"/>
        <v>0</v>
      </c>
      <c r="AE58" s="5">
        <f t="shared" si="34"/>
        <v>0</v>
      </c>
      <c r="AF58" s="28"/>
      <c r="AG58" s="7">
        <f t="shared" si="35"/>
        <v>0</v>
      </c>
      <c r="AH58" s="28">
        <f>SUM([6]geru!$F$1800)</f>
        <v>4877459.1689999998</v>
      </c>
      <c r="AI58" s="5">
        <f t="shared" si="99"/>
        <v>0.61820257828341973</v>
      </c>
      <c r="AJ58" s="30">
        <f>SUM([6]geru!$J$1800)</f>
        <v>1083070.3419999999</v>
      </c>
      <c r="AK58" s="5">
        <f t="shared" si="56"/>
        <v>22.205626012899177</v>
      </c>
      <c r="AL58" s="6">
        <f t="shared" si="84"/>
        <v>3607043.557</v>
      </c>
      <c r="AM58" s="5">
        <f t="shared" si="58"/>
        <v>73.953331683954076</v>
      </c>
      <c r="AN58" s="30">
        <f>SUM([6]geru!$N$1800)</f>
        <v>4690113.8990000002</v>
      </c>
      <c r="AO58" s="7">
        <f t="shared" si="70"/>
        <v>96.15895769685325</v>
      </c>
      <c r="AP58" s="4"/>
      <c r="AQ58" s="5">
        <f t="shared" si="100"/>
        <v>0</v>
      </c>
      <c r="AR58" s="6"/>
      <c r="AS58" s="5">
        <f t="shared" si="103"/>
        <v>0</v>
      </c>
      <c r="AT58" s="6"/>
      <c r="AU58" s="5">
        <f t="shared" si="104"/>
        <v>0</v>
      </c>
      <c r="AV58" s="6"/>
      <c r="AW58" s="7">
        <f t="shared" si="71"/>
        <v>0</v>
      </c>
      <c r="AX58" s="4"/>
      <c r="AY58" s="5">
        <f t="shared" si="101"/>
        <v>0</v>
      </c>
      <c r="AZ58" s="6"/>
      <c r="BA58" s="5">
        <f t="shared" si="72"/>
        <v>0</v>
      </c>
      <c r="BB58" s="6"/>
      <c r="BC58" s="5">
        <f t="shared" si="73"/>
        <v>0</v>
      </c>
      <c r="BD58" s="6"/>
      <c r="BE58" s="7">
        <f t="shared" si="74"/>
        <v>0</v>
      </c>
      <c r="BF58" s="28">
        <f>SUM([6]geru!$D$432)</f>
        <v>12818548.259</v>
      </c>
      <c r="BG58" s="6">
        <f t="shared" si="116"/>
        <v>12744248.734999999</v>
      </c>
      <c r="BH58" s="8">
        <f t="shared" si="94"/>
        <v>8.9801037027622196E-2</v>
      </c>
      <c r="BI58" s="4">
        <f>SUM([7]metr!$H$320)</f>
        <v>0</v>
      </c>
      <c r="BJ58" s="6">
        <f t="shared" si="113"/>
        <v>12744248.734999999</v>
      </c>
      <c r="BK58" s="6">
        <f t="shared" si="114"/>
        <v>4164126.5880000005</v>
      </c>
      <c r="BL58" s="5">
        <f t="shared" si="36"/>
        <v>32.674555202017572</v>
      </c>
      <c r="BM58" s="6">
        <f t="shared" si="114"/>
        <v>6037135.8449999997</v>
      </c>
      <c r="BN58" s="5">
        <f t="shared" si="95"/>
        <v>47.371453355426056</v>
      </c>
      <c r="BO58" s="9">
        <f t="shared" si="92"/>
        <v>10201262.433</v>
      </c>
      <c r="BP58" s="7">
        <f t="shared" si="115"/>
        <v>80.046008557443628</v>
      </c>
    </row>
    <row r="59" spans="1:70" s="21" customFormat="1" x14ac:dyDescent="0.2">
      <c r="A59" s="56" t="s">
        <v>74</v>
      </c>
      <c r="B59" s="28">
        <f>SUM([6]gmet!$F$434)</f>
        <v>4963868.7250000015</v>
      </c>
      <c r="C59" s="17">
        <f t="shared" si="96"/>
        <v>0.14640488654753234</v>
      </c>
      <c r="D59" s="30">
        <f>SUM([6]gmet!$J$434)</f>
        <v>3756191.852</v>
      </c>
      <c r="E59" s="17">
        <f t="shared" si="9"/>
        <v>75.670652470770136</v>
      </c>
      <c r="F59" s="6">
        <f t="shared" si="102"/>
        <v>1193490.2990000006</v>
      </c>
      <c r="G59" s="17">
        <f t="shared" si="11"/>
        <v>24.043550809253126</v>
      </c>
      <c r="H59" s="30">
        <f>SUM([6]gmet!$N$434)</f>
        <v>4949682.1510000005</v>
      </c>
      <c r="I59" s="19">
        <f t="shared" si="12"/>
        <v>99.714203280023256</v>
      </c>
      <c r="J59" s="28">
        <f>SUM([6]gmet!$F$885)</f>
        <v>26713905.491999999</v>
      </c>
      <c r="K59" s="17">
        <f t="shared" si="97"/>
        <v>0.50771263225509145</v>
      </c>
      <c r="L59" s="30">
        <f>SUM([6]gmet!$J$885)</f>
        <v>1026699.481</v>
      </c>
      <c r="M59" s="17">
        <f t="shared" si="46"/>
        <v>3.8433147908959442</v>
      </c>
      <c r="N59" s="6">
        <f t="shared" si="76"/>
        <v>1626475.3339999993</v>
      </c>
      <c r="O59" s="17">
        <f t="shared" si="48"/>
        <v>6.0884969982658621</v>
      </c>
      <c r="P59" s="30">
        <f>SUM([6]gmet!$N$885)</f>
        <v>2653174.8149999995</v>
      </c>
      <c r="Q59" s="19">
        <f t="shared" si="49"/>
        <v>9.9318117891618076</v>
      </c>
      <c r="R59" s="4">
        <f t="shared" si="105"/>
        <v>31677774.217</v>
      </c>
      <c r="S59" s="5">
        <f t="shared" si="98"/>
        <v>0.36612702332964964</v>
      </c>
      <c r="T59" s="4">
        <f t="shared" si="106"/>
        <v>4782891.3329999996</v>
      </c>
      <c r="U59" s="5">
        <f t="shared" si="107"/>
        <v>15.09857132081345</v>
      </c>
      <c r="V59" s="6">
        <f t="shared" si="108"/>
        <v>2819965.6330000004</v>
      </c>
      <c r="W59" s="5">
        <f t="shared" si="109"/>
        <v>8.9020321114816667</v>
      </c>
      <c r="X59" s="4">
        <f t="shared" si="110"/>
        <v>7602856.966</v>
      </c>
      <c r="Y59" s="7">
        <f t="shared" si="111"/>
        <v>24.000603432295119</v>
      </c>
      <c r="Z59" s="28"/>
      <c r="AA59" s="17">
        <f t="shared" si="69"/>
        <v>0</v>
      </c>
      <c r="AB59" s="28"/>
      <c r="AC59" s="17">
        <f t="shared" si="33"/>
        <v>0</v>
      </c>
      <c r="AD59" s="6">
        <f t="shared" si="112"/>
        <v>0</v>
      </c>
      <c r="AE59" s="17">
        <f t="shared" si="34"/>
        <v>0</v>
      </c>
      <c r="AF59" s="28"/>
      <c r="AG59" s="19">
        <f t="shared" si="35"/>
        <v>0</v>
      </c>
      <c r="AH59" s="28">
        <f>SUM([6]gmet!$F$1800)</f>
        <v>12010343.987</v>
      </c>
      <c r="AI59" s="17">
        <f t="shared" si="99"/>
        <v>1.5222732495690867</v>
      </c>
      <c r="AJ59" s="30">
        <f>SUM([6]gmet!$J$1800)</f>
        <v>8330839.71</v>
      </c>
      <c r="AK59" s="17">
        <f t="shared" si="56"/>
        <v>69.363872666905323</v>
      </c>
      <c r="AL59" s="6">
        <f t="shared" si="84"/>
        <v>3565226.8140000002</v>
      </c>
      <c r="AM59" s="17">
        <f t="shared" si="58"/>
        <v>29.684635326506907</v>
      </c>
      <c r="AN59" s="30">
        <f>SUM([6]gmet!$N$1800)</f>
        <v>11896066.524</v>
      </c>
      <c r="AO59" s="19">
        <f t="shared" si="70"/>
        <v>99.048507993412244</v>
      </c>
      <c r="AP59" s="16"/>
      <c r="AQ59" s="17">
        <f t="shared" si="100"/>
        <v>0</v>
      </c>
      <c r="AR59" s="18"/>
      <c r="AS59" s="17">
        <f t="shared" si="103"/>
        <v>0</v>
      </c>
      <c r="AT59" s="6"/>
      <c r="AU59" s="17">
        <f t="shared" si="104"/>
        <v>0</v>
      </c>
      <c r="AV59" s="18"/>
      <c r="AW59" s="19">
        <f t="shared" si="71"/>
        <v>0</v>
      </c>
      <c r="AX59" s="16"/>
      <c r="AY59" s="17">
        <f t="shared" si="101"/>
        <v>0</v>
      </c>
      <c r="AZ59" s="18"/>
      <c r="BA59" s="17">
        <f t="shared" si="72"/>
        <v>0</v>
      </c>
      <c r="BB59" s="6"/>
      <c r="BC59" s="17">
        <f t="shared" si="73"/>
        <v>0</v>
      </c>
      <c r="BD59" s="18"/>
      <c r="BE59" s="19">
        <f t="shared" si="74"/>
        <v>0</v>
      </c>
      <c r="BF59" s="28">
        <f>SUM([6]gmet!$D$432)</f>
        <v>78056818.034000009</v>
      </c>
      <c r="BG59" s="6">
        <f t="shared" si="116"/>
        <v>43688118.203999996</v>
      </c>
      <c r="BH59" s="20">
        <f t="shared" si="94"/>
        <v>0.30784382838746743</v>
      </c>
      <c r="BI59" s="16" t="e">
        <f>SUM(BI52:BI58)</f>
        <v>#REF!</v>
      </c>
      <c r="BJ59" s="18" t="e">
        <f>SUM(BJ52:BJ58)</f>
        <v>#REF!</v>
      </c>
      <c r="BK59" s="6">
        <f t="shared" si="114"/>
        <v>13113731.043</v>
      </c>
      <c r="BL59" s="17">
        <f t="shared" si="36"/>
        <v>30.016699235627257</v>
      </c>
      <c r="BM59" s="6">
        <f t="shared" si="114"/>
        <v>6385192.4470000006</v>
      </c>
      <c r="BN59" s="17">
        <f t="shared" si="95"/>
        <v>14.615398212357395</v>
      </c>
      <c r="BO59" s="9">
        <f t="shared" si="92"/>
        <v>19498923.490000002</v>
      </c>
      <c r="BP59" s="19">
        <f>IF(OR(BO59=0,BG59=0),0,BO59/BG59)*100</f>
        <v>44.632097447984656</v>
      </c>
    </row>
    <row r="60" spans="1:70" s="15" customFormat="1" ht="16.5" thickBot="1" x14ac:dyDescent="0.3">
      <c r="A60" s="52" t="s">
        <v>75</v>
      </c>
      <c r="B60" s="23">
        <f>SUM(B53:B59)</f>
        <v>747761080.96100008</v>
      </c>
      <c r="C60" s="24">
        <f t="shared" si="96"/>
        <v>22.054547025265126</v>
      </c>
      <c r="D60" s="25">
        <f>SUM(D53:D59)</f>
        <v>136065722.7123</v>
      </c>
      <c r="E60" s="24">
        <f t="shared" si="9"/>
        <v>18.196416766894639</v>
      </c>
      <c r="F60" s="25">
        <f t="shared" ref="F60:F82" si="117">SUM(H60-D60)</f>
        <v>611642820.08369994</v>
      </c>
      <c r="G60" s="24">
        <f t="shared" si="11"/>
        <v>81.7965571700569</v>
      </c>
      <c r="H60" s="25">
        <f>SUM(H53:H59)</f>
        <v>747708542.79599988</v>
      </c>
      <c r="I60" s="26">
        <f t="shared" si="12"/>
        <v>99.992973936951529</v>
      </c>
      <c r="J60" s="23">
        <f>SUM(J53:J59)</f>
        <v>1053022444.577</v>
      </c>
      <c r="K60" s="24">
        <f t="shared" si="97"/>
        <v>20.013277254424146</v>
      </c>
      <c r="L60" s="25">
        <f>SUM(L53:L59)</f>
        <v>36841306.234000005</v>
      </c>
      <c r="M60" s="24">
        <f t="shared" si="46"/>
        <v>3.4986249745891396</v>
      </c>
      <c r="N60" s="25">
        <f t="shared" si="76"/>
        <v>56807212.921999998</v>
      </c>
      <c r="O60" s="24">
        <f t="shared" si="48"/>
        <v>5.3946820615793714</v>
      </c>
      <c r="P60" s="25">
        <f>SUM(P53:P59)</f>
        <v>93648519.156000003</v>
      </c>
      <c r="Q60" s="26">
        <f t="shared" si="49"/>
        <v>8.8933070361685118</v>
      </c>
      <c r="R60" s="23">
        <f>SUM(R53:R59)</f>
        <v>1800783525.5380001</v>
      </c>
      <c r="S60" s="24">
        <f t="shared" si="98"/>
        <v>20.813189315317359</v>
      </c>
      <c r="T60" s="25">
        <f>SUM(T53:T59)</f>
        <v>172907028.9463</v>
      </c>
      <c r="U60" s="24">
        <f t="shared" si="107"/>
        <v>9.6017664807680028</v>
      </c>
      <c r="V60" s="25">
        <f t="shared" si="108"/>
        <v>668450033.00569987</v>
      </c>
      <c r="W60" s="24">
        <f t="shared" si="109"/>
        <v>37.119954926619755</v>
      </c>
      <c r="X60" s="25">
        <f>SUM(X53:X59)</f>
        <v>841357061.9519999</v>
      </c>
      <c r="Y60" s="26">
        <f t="shared" si="111"/>
        <v>46.721721407387761</v>
      </c>
      <c r="Z60" s="23">
        <f>SUM(Z53:Z59)</f>
        <v>158489747.72099999</v>
      </c>
      <c r="AA60" s="24">
        <f t="shared" si="69"/>
        <v>4.0637067115831691</v>
      </c>
      <c r="AB60" s="25">
        <f>SUM(AB53:AB59)</f>
        <v>4449789.9330000002</v>
      </c>
      <c r="AC60" s="24">
        <f t="shared" si="33"/>
        <v>2.8076200492370402</v>
      </c>
      <c r="AD60" s="25">
        <f t="shared" si="112"/>
        <v>34434034.881999999</v>
      </c>
      <c r="AE60" s="24">
        <f t="shared" si="34"/>
        <v>21.726348471837127</v>
      </c>
      <c r="AF60" s="25">
        <f>SUM(AF53:AF59)</f>
        <v>38883824.814999998</v>
      </c>
      <c r="AG60" s="26">
        <f t="shared" si="35"/>
        <v>24.533968521074168</v>
      </c>
      <c r="AH60" s="23">
        <f>SUM(AH53:AH59)</f>
        <v>474712538.79999995</v>
      </c>
      <c r="AI60" s="24">
        <f t="shared" si="99"/>
        <v>60.168318229057824</v>
      </c>
      <c r="AJ60" s="25">
        <f>SUM(AJ53:AJ59)</f>
        <v>211393691.11600003</v>
      </c>
      <c r="AK60" s="24">
        <f t="shared" si="56"/>
        <v>44.530884237937059</v>
      </c>
      <c r="AL60" s="25">
        <f t="shared" si="84"/>
        <v>257099679.50499991</v>
      </c>
      <c r="AM60" s="24">
        <f t="shared" si="58"/>
        <v>54.159024355014566</v>
      </c>
      <c r="AN60" s="25">
        <f>SUM(AN53:AN59)</f>
        <v>468493370.62099993</v>
      </c>
      <c r="AO60" s="26">
        <f t="shared" si="70"/>
        <v>98.68990859295161</v>
      </c>
      <c r="AP60" s="23"/>
      <c r="AQ60" s="24">
        <f t="shared" si="100"/>
        <v>0</v>
      </c>
      <c r="AR60" s="25"/>
      <c r="AS60" s="24">
        <f t="shared" si="103"/>
        <v>0</v>
      </c>
      <c r="AT60" s="25"/>
      <c r="AU60" s="24">
        <f t="shared" si="104"/>
        <v>0</v>
      </c>
      <c r="AV60" s="25"/>
      <c r="AW60" s="26">
        <f t="shared" si="71"/>
        <v>0</v>
      </c>
      <c r="AX60" s="23"/>
      <c r="AY60" s="24">
        <f t="shared" si="101"/>
        <v>0</v>
      </c>
      <c r="AZ60" s="25"/>
      <c r="BA60" s="24">
        <f t="shared" si="72"/>
        <v>0</v>
      </c>
      <c r="BB60" s="25"/>
      <c r="BC60" s="24">
        <f t="shared" si="73"/>
        <v>0</v>
      </c>
      <c r="BD60" s="25"/>
      <c r="BE60" s="26">
        <f t="shared" si="74"/>
        <v>0</v>
      </c>
      <c r="BF60" s="23">
        <f>SUM(BF53:BF59)</f>
        <v>2291035409.0789995</v>
      </c>
      <c r="BG60" s="23">
        <f>SUM(BG53:BG59)</f>
        <v>2433985812.0590005</v>
      </c>
      <c r="BH60" s="27">
        <f t="shared" si="94"/>
        <v>17.150830510168742</v>
      </c>
      <c r="BI60" s="23">
        <f>SUM([8]vic!$H$320)</f>
        <v>0</v>
      </c>
      <c r="BJ60" s="25">
        <f t="shared" ref="BJ60:BJ82" si="118">SUM(BG60-BI60)</f>
        <v>2433985812.0590005</v>
      </c>
      <c r="BK60" s="23">
        <f>SUM(BK53:BK59)</f>
        <v>388750509.99529999</v>
      </c>
      <c r="BL60" s="24">
        <f t="shared" si="36"/>
        <v>15.971765655710263</v>
      </c>
      <c r="BM60" s="23">
        <f>SUM(BM53:BM59)</f>
        <v>959983747.39269996</v>
      </c>
      <c r="BN60" s="24">
        <f t="shared" si="95"/>
        <v>39.440811143455825</v>
      </c>
      <c r="BO60" s="23">
        <f>SUM(BO53:BO59)</f>
        <v>1348734257.388</v>
      </c>
      <c r="BP60" s="26">
        <f t="shared" ref="BP60:BP84" si="119">IF(OR(BO60=0,BG60=0),0,BO60/BG60)*100</f>
        <v>55.412576799166089</v>
      </c>
      <c r="BQ60" s="63"/>
    </row>
    <row r="61" spans="1:70" x14ac:dyDescent="0.2">
      <c r="A61" s="57" t="s">
        <v>83</v>
      </c>
      <c r="B61" s="28">
        <f>SUM('[9]403'!$F$434)</f>
        <v>0</v>
      </c>
      <c r="C61" s="29">
        <f t="shared" si="96"/>
        <v>0</v>
      </c>
      <c r="D61" s="30">
        <f>SUM('[9]403'!$J$434)</f>
        <v>0</v>
      </c>
      <c r="E61" s="29">
        <f t="shared" si="9"/>
        <v>0</v>
      </c>
      <c r="F61" s="30">
        <f t="shared" si="117"/>
        <v>0</v>
      </c>
      <c r="G61" s="29">
        <f t="shared" si="11"/>
        <v>0</v>
      </c>
      <c r="H61" s="30">
        <f>SUM('[9]403'!$N$434)</f>
        <v>0</v>
      </c>
      <c r="I61" s="31">
        <f t="shared" si="12"/>
        <v>0</v>
      </c>
      <c r="J61" s="28">
        <f>SUM('[9]403'!$F$885)</f>
        <v>700000</v>
      </c>
      <c r="K61" s="29">
        <f t="shared" si="97"/>
        <v>1.3303889342761773E-2</v>
      </c>
      <c r="L61" s="30">
        <f>SUM('[9]403'!$J$885)</f>
        <v>0</v>
      </c>
      <c r="M61" s="29">
        <f t="shared" si="46"/>
        <v>0</v>
      </c>
      <c r="N61" s="30">
        <f t="shared" si="76"/>
        <v>0</v>
      </c>
      <c r="O61" s="29">
        <f t="shared" si="48"/>
        <v>0</v>
      </c>
      <c r="P61" s="30">
        <f>SUM('[9]403'!$N$885)</f>
        <v>0</v>
      </c>
      <c r="Q61" s="62"/>
      <c r="R61" s="4">
        <f t="shared" ref="R61:R82" si="120">SUM(B61+J61)</f>
        <v>700000</v>
      </c>
      <c r="S61" s="5">
        <f t="shared" si="98"/>
        <v>8.0904963390141318E-3</v>
      </c>
      <c r="T61" s="4">
        <f t="shared" ref="T61:T82" si="121">SUM(D61+L61)</f>
        <v>0</v>
      </c>
      <c r="U61" s="5">
        <f t="shared" ref="U61:U84" si="122">IF(OR(T61=0,R61=0),0,T61/R61)*100</f>
        <v>0</v>
      </c>
      <c r="V61" s="6">
        <f t="shared" ref="V61:V82" si="123">SUM(X61-T61)</f>
        <v>0</v>
      </c>
      <c r="W61" s="5">
        <f t="shared" ref="W61:W84" si="124">IF(OR(V61=0,R61=0),0,V61/R61)*100</f>
        <v>0</v>
      </c>
      <c r="X61" s="4">
        <f t="shared" ref="X61:X82" si="125">SUM(H61+P61)</f>
        <v>0</v>
      </c>
      <c r="Y61" s="7">
        <f t="shared" ref="Y61:Y84" si="126">IF(OR(X61=0,R61=0),0,X61/R61)*100</f>
        <v>0</v>
      </c>
      <c r="Z61" s="28"/>
      <c r="AA61" s="29">
        <f t="shared" si="69"/>
        <v>0</v>
      </c>
      <c r="AB61" s="30"/>
      <c r="AC61" s="29">
        <f t="shared" si="33"/>
        <v>0</v>
      </c>
      <c r="AD61" s="30"/>
      <c r="AE61" s="29">
        <f t="shared" si="34"/>
        <v>0</v>
      </c>
      <c r="AF61" s="30"/>
      <c r="AG61" s="31">
        <f t="shared" si="35"/>
        <v>0</v>
      </c>
      <c r="AH61" s="28">
        <f>SUM('[9]403'!$F$1800)</f>
        <v>0</v>
      </c>
      <c r="AI61" s="29">
        <f t="shared" si="99"/>
        <v>0</v>
      </c>
      <c r="AJ61" s="30">
        <f>SUM('[9]403'!$J$1800)</f>
        <v>0</v>
      </c>
      <c r="AK61" s="29">
        <f t="shared" si="56"/>
        <v>0</v>
      </c>
      <c r="AL61" s="30">
        <f t="shared" si="84"/>
        <v>0</v>
      </c>
      <c r="AM61" s="29">
        <f t="shared" si="58"/>
        <v>0</v>
      </c>
      <c r="AN61" s="30">
        <f>SUM('[9]403'!$N$1800)</f>
        <v>0</v>
      </c>
      <c r="AO61" s="31">
        <f t="shared" si="70"/>
        <v>0</v>
      </c>
      <c r="AP61" s="28"/>
      <c r="AQ61" s="29">
        <f t="shared" si="100"/>
        <v>0</v>
      </c>
      <c r="AR61" s="30"/>
      <c r="AS61" s="29">
        <f t="shared" si="103"/>
        <v>0</v>
      </c>
      <c r="AT61" s="30"/>
      <c r="AU61" s="29">
        <f t="shared" si="104"/>
        <v>0</v>
      </c>
      <c r="AV61" s="30"/>
      <c r="AW61" s="31">
        <f t="shared" si="71"/>
        <v>0</v>
      </c>
      <c r="AX61" s="28"/>
      <c r="AY61" s="29">
        <f t="shared" si="101"/>
        <v>0</v>
      </c>
      <c r="AZ61" s="30"/>
      <c r="BA61" s="29">
        <f t="shared" si="72"/>
        <v>0</v>
      </c>
      <c r="BB61" s="30"/>
      <c r="BC61" s="29">
        <f t="shared" si="73"/>
        <v>0</v>
      </c>
      <c r="BD61" s="30"/>
      <c r="BE61" s="31">
        <f t="shared" si="74"/>
        <v>0</v>
      </c>
      <c r="BF61" s="28">
        <f>SUM('[9]403'!$D$432)</f>
        <v>0</v>
      </c>
      <c r="BG61" s="30">
        <f t="shared" ref="BG61:BG82" si="127">SUM(B61+Z61+AH61+AP61)</f>
        <v>0</v>
      </c>
      <c r="BH61" s="32">
        <f t="shared" si="94"/>
        <v>0</v>
      </c>
      <c r="BI61" s="28">
        <f>SUM([8]tun!$H$320)</f>
        <v>0</v>
      </c>
      <c r="BJ61" s="30">
        <f t="shared" si="118"/>
        <v>0</v>
      </c>
      <c r="BK61" s="30">
        <f t="shared" ref="BK61:BK82" si="128">SUM(D61+AB61+AJ61+AR61)</f>
        <v>0</v>
      </c>
      <c r="BL61" s="29">
        <f t="shared" si="36"/>
        <v>0</v>
      </c>
      <c r="BM61" s="30">
        <f t="shared" ref="BM61:BM82" si="129">SUM(F61+AD61+AL61+AT61+BB61)</f>
        <v>0</v>
      </c>
      <c r="BN61" s="29">
        <f t="shared" si="95"/>
        <v>0</v>
      </c>
      <c r="BO61" s="33">
        <f t="shared" ref="BO61:BO82" si="130">SUM(BK61+BM61)</f>
        <v>0</v>
      </c>
      <c r="BP61" s="31">
        <f t="shared" si="119"/>
        <v>0</v>
      </c>
    </row>
    <row r="62" spans="1:70" x14ac:dyDescent="0.2">
      <c r="A62" s="51" t="s">
        <v>84</v>
      </c>
      <c r="B62" s="28">
        <f>SUM('[9]402'!$F$434)</f>
        <v>0</v>
      </c>
      <c r="C62" s="5">
        <f t="shared" si="96"/>
        <v>0</v>
      </c>
      <c r="D62" s="30">
        <f>SUM('[9]402'!$J$434)</f>
        <v>0</v>
      </c>
      <c r="E62" s="5">
        <f t="shared" si="9"/>
        <v>0</v>
      </c>
      <c r="F62" s="6">
        <f t="shared" si="117"/>
        <v>0</v>
      </c>
      <c r="G62" s="5">
        <f t="shared" si="11"/>
        <v>0</v>
      </c>
      <c r="H62" s="30">
        <f>SUM('[9]402'!$N$434)</f>
        <v>0</v>
      </c>
      <c r="I62" s="7">
        <f t="shared" si="12"/>
        <v>0</v>
      </c>
      <c r="J62" s="28">
        <f>SUM('[9]402'!$F$885)</f>
        <v>0</v>
      </c>
      <c r="K62" s="5">
        <f t="shared" si="97"/>
        <v>0</v>
      </c>
      <c r="L62" s="30">
        <f>SUM('[9]402'!$J$885)</f>
        <v>0</v>
      </c>
      <c r="M62" s="5">
        <f t="shared" si="46"/>
        <v>0</v>
      </c>
      <c r="N62" s="6">
        <f t="shared" si="76"/>
        <v>0</v>
      </c>
      <c r="O62" s="5">
        <f t="shared" si="48"/>
        <v>0</v>
      </c>
      <c r="P62" s="30">
        <f>SUM('[9]402'!$N$885)</f>
        <v>0</v>
      </c>
      <c r="Q62" s="60"/>
      <c r="R62" s="4">
        <f t="shared" si="120"/>
        <v>0</v>
      </c>
      <c r="S62" s="5">
        <f t="shared" si="98"/>
        <v>0</v>
      </c>
      <c r="T62" s="4">
        <f t="shared" si="121"/>
        <v>0</v>
      </c>
      <c r="U62" s="5">
        <f t="shared" si="122"/>
        <v>0</v>
      </c>
      <c r="V62" s="6">
        <f t="shared" si="123"/>
        <v>0</v>
      </c>
      <c r="W62" s="5">
        <f t="shared" si="124"/>
        <v>0</v>
      </c>
      <c r="X62" s="4">
        <f t="shared" si="125"/>
        <v>0</v>
      </c>
      <c r="Y62" s="7">
        <f t="shared" si="126"/>
        <v>0</v>
      </c>
      <c r="Z62" s="4"/>
      <c r="AA62" s="5">
        <f t="shared" si="69"/>
        <v>0</v>
      </c>
      <c r="AB62" s="6"/>
      <c r="AC62" s="5">
        <f t="shared" si="33"/>
        <v>0</v>
      </c>
      <c r="AD62" s="6"/>
      <c r="AE62" s="5">
        <f t="shared" si="34"/>
        <v>0</v>
      </c>
      <c r="AF62" s="6"/>
      <c r="AG62" s="7">
        <f t="shared" si="35"/>
        <v>0</v>
      </c>
      <c r="AH62" s="28">
        <f>SUM('[9]402'!$F$1800)</f>
        <v>999791.598</v>
      </c>
      <c r="AI62" s="5">
        <f t="shared" si="99"/>
        <v>0.12672043418795462</v>
      </c>
      <c r="AJ62" s="30">
        <f>SUM('[9]402'!$J$1800)</f>
        <v>514836.95199999999</v>
      </c>
      <c r="AK62" s="5">
        <f t="shared" si="56"/>
        <v>51.494426741521778</v>
      </c>
      <c r="AL62" s="6">
        <f t="shared" si="84"/>
        <v>484954.64600000001</v>
      </c>
      <c r="AM62" s="5">
        <f t="shared" si="58"/>
        <v>48.505573258478215</v>
      </c>
      <c r="AN62" s="30">
        <f>SUM('[9]402'!$N$1800)</f>
        <v>999791.598</v>
      </c>
      <c r="AO62" s="7">
        <f t="shared" si="70"/>
        <v>100</v>
      </c>
      <c r="AP62" s="4"/>
      <c r="AQ62" s="5">
        <f t="shared" si="100"/>
        <v>0</v>
      </c>
      <c r="AR62" s="6"/>
      <c r="AS62" s="5">
        <f t="shared" si="103"/>
        <v>0</v>
      </c>
      <c r="AT62" s="6"/>
      <c r="AU62" s="5">
        <f t="shared" si="104"/>
        <v>0</v>
      </c>
      <c r="AV62" s="6"/>
      <c r="AW62" s="7">
        <f t="shared" si="71"/>
        <v>0</v>
      </c>
      <c r="AX62" s="4"/>
      <c r="AY62" s="5">
        <f t="shared" si="101"/>
        <v>0</v>
      </c>
      <c r="AZ62" s="6"/>
      <c r="BA62" s="5">
        <f t="shared" si="72"/>
        <v>0</v>
      </c>
      <c r="BB62" s="6"/>
      <c r="BC62" s="5">
        <f t="shared" si="73"/>
        <v>0</v>
      </c>
      <c r="BD62" s="6"/>
      <c r="BE62" s="7">
        <f t="shared" si="74"/>
        <v>0</v>
      </c>
      <c r="BF62" s="28">
        <f>SUM('[9]402'!$D$432)</f>
        <v>529000</v>
      </c>
      <c r="BG62" s="6">
        <f t="shared" si="127"/>
        <v>999791.598</v>
      </c>
      <c r="BH62" s="8">
        <f t="shared" si="94"/>
        <v>7.0449285931881624E-3</v>
      </c>
      <c r="BI62" s="4">
        <f>SUM([8]sim!$H$320)</f>
        <v>0</v>
      </c>
      <c r="BJ62" s="6">
        <f t="shared" si="118"/>
        <v>999791.598</v>
      </c>
      <c r="BK62" s="6">
        <f t="shared" si="128"/>
        <v>514836.95199999999</v>
      </c>
      <c r="BL62" s="5">
        <f t="shared" si="36"/>
        <v>51.494426741521778</v>
      </c>
      <c r="BM62" s="6">
        <f t="shared" si="129"/>
        <v>484954.64600000001</v>
      </c>
      <c r="BN62" s="5">
        <f t="shared" si="95"/>
        <v>48.505573258478215</v>
      </c>
      <c r="BO62" s="9">
        <f t="shared" si="130"/>
        <v>999791.598</v>
      </c>
      <c r="BP62" s="7">
        <f t="shared" si="119"/>
        <v>100</v>
      </c>
    </row>
    <row r="63" spans="1:70" x14ac:dyDescent="0.2">
      <c r="A63" s="51" t="s">
        <v>85</v>
      </c>
      <c r="B63" s="28">
        <f>SUM('[9]406'!$F$434)</f>
        <v>174115.38300000003</v>
      </c>
      <c r="C63" s="5">
        <f t="shared" si="96"/>
        <v>5.135378130753274E-3</v>
      </c>
      <c r="D63" s="30">
        <f>SUM('[9]406'!$J$434)</f>
        <v>33729.271999999997</v>
      </c>
      <c r="E63" s="5">
        <f t="shared" si="9"/>
        <v>19.371793243564237</v>
      </c>
      <c r="F63" s="6">
        <f t="shared" si="117"/>
        <v>140386.111</v>
      </c>
      <c r="G63" s="5">
        <f t="shared" si="11"/>
        <v>80.628206756435745</v>
      </c>
      <c r="H63" s="30">
        <f>SUM('[9]406'!$N$434)</f>
        <v>174115.383</v>
      </c>
      <c r="I63" s="7">
        <f t="shared" si="12"/>
        <v>99.999999999999972</v>
      </c>
      <c r="J63" s="28">
        <f>SUM('[9]406'!$F$885)</f>
        <v>2408821.0959999999</v>
      </c>
      <c r="K63" s="5">
        <f t="shared" si="97"/>
        <v>4.5780984725277335E-2</v>
      </c>
      <c r="L63" s="30">
        <f>SUM('[9]406'!$J$885)</f>
        <v>0</v>
      </c>
      <c r="M63" s="5">
        <f t="shared" si="46"/>
        <v>0</v>
      </c>
      <c r="N63" s="6">
        <f t="shared" si="76"/>
        <v>0</v>
      </c>
      <c r="O63" s="5">
        <f t="shared" si="48"/>
        <v>0</v>
      </c>
      <c r="P63" s="30">
        <f>SUM('[9]406'!$N$885)</f>
        <v>0</v>
      </c>
      <c r="Q63" s="60"/>
      <c r="R63" s="4">
        <f t="shared" si="120"/>
        <v>2582936.4789999998</v>
      </c>
      <c r="S63" s="5">
        <f t="shared" si="98"/>
        <v>2.9853197324650783E-2</v>
      </c>
      <c r="T63" s="4">
        <f t="shared" si="121"/>
        <v>33729.271999999997</v>
      </c>
      <c r="U63" s="5">
        <f t="shared" si="122"/>
        <v>1.3058498447107958</v>
      </c>
      <c r="V63" s="6">
        <f t="shared" si="123"/>
        <v>140386.111</v>
      </c>
      <c r="W63" s="5">
        <f t="shared" si="124"/>
        <v>5.435136022173932</v>
      </c>
      <c r="X63" s="4">
        <f t="shared" si="125"/>
        <v>174115.383</v>
      </c>
      <c r="Y63" s="7">
        <f t="shared" si="126"/>
        <v>6.7409858668847269</v>
      </c>
      <c r="Z63" s="4"/>
      <c r="AA63" s="5">
        <f t="shared" si="69"/>
        <v>0</v>
      </c>
      <c r="AB63" s="6"/>
      <c r="AC63" s="5">
        <f t="shared" si="33"/>
        <v>0</v>
      </c>
      <c r="AD63" s="6"/>
      <c r="AE63" s="5">
        <f t="shared" si="34"/>
        <v>0</v>
      </c>
      <c r="AF63" s="6"/>
      <c r="AG63" s="7">
        <f t="shared" si="35"/>
        <v>0</v>
      </c>
      <c r="AH63" s="28">
        <f>SUM('[9]406'!$F$1800)</f>
        <v>378871.625</v>
      </c>
      <c r="AI63" s="5">
        <f t="shared" si="99"/>
        <v>4.8020784449016668E-2</v>
      </c>
      <c r="AJ63" s="30">
        <f>SUM('[9]406'!$J$1800)</f>
        <v>138237.076</v>
      </c>
      <c r="AK63" s="5">
        <f t="shared" si="56"/>
        <v>36.486521259014843</v>
      </c>
      <c r="AL63" s="6">
        <f t="shared" si="84"/>
        <v>240634.549</v>
      </c>
      <c r="AM63" s="5">
        <f t="shared" si="58"/>
        <v>63.51347874098515</v>
      </c>
      <c r="AN63" s="30">
        <f>SUM('[9]406'!$N$1800)</f>
        <v>378871.625</v>
      </c>
      <c r="AO63" s="7">
        <f t="shared" si="70"/>
        <v>100</v>
      </c>
      <c r="AP63" s="4"/>
      <c r="AQ63" s="5">
        <f t="shared" si="100"/>
        <v>0</v>
      </c>
      <c r="AR63" s="6"/>
      <c r="AS63" s="5">
        <f t="shared" si="103"/>
        <v>0</v>
      </c>
      <c r="AT63" s="6"/>
      <c r="AU63" s="5">
        <f t="shared" si="104"/>
        <v>0</v>
      </c>
      <c r="AV63" s="6"/>
      <c r="AW63" s="7">
        <f t="shared" si="71"/>
        <v>0</v>
      </c>
      <c r="AX63" s="4"/>
      <c r="AY63" s="5">
        <f t="shared" si="101"/>
        <v>0</v>
      </c>
      <c r="AZ63" s="6"/>
      <c r="BA63" s="5">
        <f t="shared" si="72"/>
        <v>0</v>
      </c>
      <c r="BB63" s="6"/>
      <c r="BC63" s="5">
        <f t="shared" si="73"/>
        <v>0</v>
      </c>
      <c r="BD63" s="6"/>
      <c r="BE63" s="7">
        <f t="shared" si="74"/>
        <v>0</v>
      </c>
      <c r="BF63" s="28">
        <f>SUM('[9]406'!$D$432)</f>
        <v>1983000</v>
      </c>
      <c r="BG63" s="6">
        <f t="shared" si="127"/>
        <v>552987.00800000003</v>
      </c>
      <c r="BH63" s="8">
        <f t="shared" si="94"/>
        <v>3.8965660364759049E-3</v>
      </c>
      <c r="BI63" s="4">
        <f>SUM([8]ken!$H$320)</f>
        <v>0</v>
      </c>
      <c r="BJ63" s="6">
        <f t="shared" si="118"/>
        <v>552987.00800000003</v>
      </c>
      <c r="BK63" s="6">
        <f t="shared" si="128"/>
        <v>171966.348</v>
      </c>
      <c r="BL63" s="5">
        <f t="shared" si="36"/>
        <v>31.09771938801137</v>
      </c>
      <c r="BM63" s="6">
        <f t="shared" si="129"/>
        <v>381020.66000000003</v>
      </c>
      <c r="BN63" s="5">
        <f t="shared" si="95"/>
        <v>68.90228061198863</v>
      </c>
      <c r="BO63" s="9">
        <f t="shared" si="130"/>
        <v>552987.00800000003</v>
      </c>
      <c r="BP63" s="7">
        <f t="shared" si="119"/>
        <v>100</v>
      </c>
    </row>
    <row r="64" spans="1:70" x14ac:dyDescent="0.2">
      <c r="A64" s="51" t="s">
        <v>86</v>
      </c>
      <c r="B64" s="28">
        <f>SUM('[9]404'!$F$434)</f>
        <v>70484.782000000007</v>
      </c>
      <c r="C64" s="5">
        <f t="shared" si="96"/>
        <v>2.0788858617604858E-3</v>
      </c>
      <c r="D64" s="30">
        <f>SUM('[9]404'!$J$434)</f>
        <v>41757.805999999997</v>
      </c>
      <c r="E64" s="5">
        <f t="shared" si="9"/>
        <v>59.243718736336582</v>
      </c>
      <c r="F64" s="6">
        <f t="shared" si="117"/>
        <v>28726.97600000001</v>
      </c>
      <c r="G64" s="5">
        <f t="shared" si="11"/>
        <v>40.756281263663418</v>
      </c>
      <c r="H64" s="30">
        <f>SUM('[9]404'!$N$434)</f>
        <v>70484.782000000007</v>
      </c>
      <c r="I64" s="7">
        <f t="shared" si="12"/>
        <v>100</v>
      </c>
      <c r="J64" s="28">
        <f>SUM('[9]404'!$F$885)</f>
        <v>0</v>
      </c>
      <c r="K64" s="5">
        <f t="shared" si="97"/>
        <v>0</v>
      </c>
      <c r="L64" s="30">
        <f>SUM('[9]404'!$J$885)</f>
        <v>0</v>
      </c>
      <c r="M64" s="5">
        <f t="shared" si="46"/>
        <v>0</v>
      </c>
      <c r="N64" s="6">
        <f t="shared" si="76"/>
        <v>0</v>
      </c>
      <c r="O64" s="5">
        <f t="shared" si="48"/>
        <v>0</v>
      </c>
      <c r="P64" s="30">
        <f>SUM('[9]404'!$N$885)</f>
        <v>0</v>
      </c>
      <c r="Q64" s="60"/>
      <c r="R64" s="4">
        <f t="shared" si="120"/>
        <v>70484.782000000007</v>
      </c>
      <c r="S64" s="5">
        <f t="shared" si="98"/>
        <v>8.1465267246744189E-4</v>
      </c>
      <c r="T64" s="4">
        <f t="shared" si="121"/>
        <v>41757.805999999997</v>
      </c>
      <c r="U64" s="5">
        <f t="shared" si="122"/>
        <v>59.243718736336582</v>
      </c>
      <c r="V64" s="6">
        <f t="shared" si="123"/>
        <v>28726.97600000001</v>
      </c>
      <c r="W64" s="5">
        <f t="shared" si="124"/>
        <v>40.756281263663418</v>
      </c>
      <c r="X64" s="4">
        <f t="shared" si="125"/>
        <v>70484.782000000007</v>
      </c>
      <c r="Y64" s="7">
        <f t="shared" si="126"/>
        <v>100</v>
      </c>
      <c r="Z64" s="4"/>
      <c r="AA64" s="5">
        <f t="shared" si="69"/>
        <v>0</v>
      </c>
      <c r="AB64" s="6"/>
      <c r="AC64" s="5">
        <f t="shared" si="33"/>
        <v>0</v>
      </c>
      <c r="AD64" s="6"/>
      <c r="AE64" s="5">
        <f t="shared" si="34"/>
        <v>0</v>
      </c>
      <c r="AF64" s="6"/>
      <c r="AG64" s="7">
        <f t="shared" si="35"/>
        <v>0</v>
      </c>
      <c r="AH64" s="28">
        <f>SUM('[9]404'!$F$1800)</f>
        <v>865000</v>
      </c>
      <c r="AI64" s="5">
        <f t="shared" si="99"/>
        <v>0.10963602393924174</v>
      </c>
      <c r="AJ64" s="30">
        <f>SUM('[9]404'!$J$1800)</f>
        <v>0</v>
      </c>
      <c r="AK64" s="5">
        <f t="shared" si="56"/>
        <v>0</v>
      </c>
      <c r="AL64" s="6">
        <f t="shared" si="84"/>
        <v>0</v>
      </c>
      <c r="AM64" s="5">
        <f t="shared" si="58"/>
        <v>0</v>
      </c>
      <c r="AN64" s="30">
        <f>SUM('[9]404'!$N$1800)</f>
        <v>0</v>
      </c>
      <c r="AO64" s="7">
        <f t="shared" si="70"/>
        <v>0</v>
      </c>
      <c r="AP64" s="4"/>
      <c r="AQ64" s="5">
        <f t="shared" si="100"/>
        <v>0</v>
      </c>
      <c r="AR64" s="6"/>
      <c r="AS64" s="5">
        <f t="shared" si="103"/>
        <v>0</v>
      </c>
      <c r="AT64" s="6"/>
      <c r="AU64" s="5">
        <f t="shared" si="104"/>
        <v>0</v>
      </c>
      <c r="AV64" s="6"/>
      <c r="AW64" s="7">
        <f t="shared" si="71"/>
        <v>0</v>
      </c>
      <c r="AX64" s="4"/>
      <c r="AY64" s="5">
        <f t="shared" si="101"/>
        <v>0</v>
      </c>
      <c r="AZ64" s="6"/>
      <c r="BA64" s="5">
        <f t="shared" si="72"/>
        <v>0</v>
      </c>
      <c r="BB64" s="6"/>
      <c r="BC64" s="5">
        <f t="shared" si="73"/>
        <v>0</v>
      </c>
      <c r="BD64" s="6"/>
      <c r="BE64" s="7">
        <f t="shared" si="74"/>
        <v>0</v>
      </c>
      <c r="BF64" s="28">
        <f>SUM('[9]404'!$D$432)</f>
        <v>1300000</v>
      </c>
      <c r="BG64" s="6">
        <f t="shared" si="127"/>
        <v>935484.78200000001</v>
      </c>
      <c r="BH64" s="8">
        <f t="shared" si="94"/>
        <v>6.5917972329311318E-3</v>
      </c>
      <c r="BI64" s="4">
        <f>SUM([8]cla!$H$320)</f>
        <v>0</v>
      </c>
      <c r="BJ64" s="6">
        <f t="shared" si="118"/>
        <v>935484.78200000001</v>
      </c>
      <c r="BK64" s="6">
        <f t="shared" si="128"/>
        <v>41757.805999999997</v>
      </c>
      <c r="BL64" s="5">
        <f t="shared" si="36"/>
        <v>4.4637611218778757</v>
      </c>
      <c r="BM64" s="6">
        <f t="shared" si="129"/>
        <v>28726.97600000001</v>
      </c>
      <c r="BN64" s="5">
        <f t="shared" si="95"/>
        <v>3.0708116853150487</v>
      </c>
      <c r="BO64" s="9">
        <f t="shared" si="130"/>
        <v>70484.782000000007</v>
      </c>
      <c r="BP64" s="7">
        <f t="shared" si="119"/>
        <v>7.5345728071929239</v>
      </c>
    </row>
    <row r="65" spans="1:68" x14ac:dyDescent="0.2">
      <c r="A65" s="51" t="s">
        <v>87</v>
      </c>
      <c r="B65" s="28">
        <f>SUM('[9]405'!$F$434)</f>
        <v>0</v>
      </c>
      <c r="C65" s="5">
        <f t="shared" si="96"/>
        <v>0</v>
      </c>
      <c r="D65" s="30">
        <f>SUM('[9]405'!$J$434)</f>
        <v>0</v>
      </c>
      <c r="E65" s="5">
        <f t="shared" si="9"/>
        <v>0</v>
      </c>
      <c r="F65" s="6">
        <f t="shared" si="117"/>
        <v>0</v>
      </c>
      <c r="G65" s="5">
        <f t="shared" si="11"/>
        <v>0</v>
      </c>
      <c r="H65" s="30">
        <f>SUM('[9]405'!$N$434)</f>
        <v>0</v>
      </c>
      <c r="I65" s="7">
        <f t="shared" si="12"/>
        <v>0</v>
      </c>
      <c r="J65" s="28">
        <f>SUM('[9]405'!$F$885)</f>
        <v>1027138.476</v>
      </c>
      <c r="K65" s="5">
        <f t="shared" si="97"/>
        <v>1.9521338034852814E-2</v>
      </c>
      <c r="L65" s="30">
        <f>SUM('[9]405'!$J$885)</f>
        <v>0</v>
      </c>
      <c r="M65" s="5">
        <f t="shared" si="46"/>
        <v>0</v>
      </c>
      <c r="N65" s="6">
        <f t="shared" si="76"/>
        <v>0</v>
      </c>
      <c r="O65" s="5">
        <f t="shared" si="48"/>
        <v>0</v>
      </c>
      <c r="P65" s="30">
        <f>SUM('[9]405'!$N$885)</f>
        <v>0</v>
      </c>
      <c r="Q65" s="60"/>
      <c r="R65" s="4">
        <f t="shared" si="120"/>
        <v>1027138.476</v>
      </c>
      <c r="S65" s="5">
        <f t="shared" si="98"/>
        <v>1.1871514399626507E-2</v>
      </c>
      <c r="T65" s="4">
        <f t="shared" si="121"/>
        <v>0</v>
      </c>
      <c r="U65" s="5">
        <f t="shared" si="122"/>
        <v>0</v>
      </c>
      <c r="V65" s="6">
        <f t="shared" si="123"/>
        <v>0</v>
      </c>
      <c r="W65" s="5">
        <f t="shared" si="124"/>
        <v>0</v>
      </c>
      <c r="X65" s="4">
        <f t="shared" si="125"/>
        <v>0</v>
      </c>
      <c r="Y65" s="7">
        <f t="shared" si="126"/>
        <v>0</v>
      </c>
      <c r="Z65" s="4"/>
      <c r="AA65" s="5">
        <f t="shared" si="69"/>
        <v>0</v>
      </c>
      <c r="AB65" s="6"/>
      <c r="AC65" s="5">
        <f t="shared" si="33"/>
        <v>0</v>
      </c>
      <c r="AD65" s="6"/>
      <c r="AE65" s="5">
        <f t="shared" si="34"/>
        <v>0</v>
      </c>
      <c r="AF65" s="6"/>
      <c r="AG65" s="7">
        <f t="shared" si="35"/>
        <v>0</v>
      </c>
      <c r="AH65" s="28">
        <f>SUM('[9]405'!$F$1800)</f>
        <v>1107065.128</v>
      </c>
      <c r="AI65" s="5">
        <f t="shared" si="99"/>
        <v>0.14031701604128061</v>
      </c>
      <c r="AJ65" s="30">
        <f>SUM('[9]405'!$J$1800)</f>
        <v>480716.147</v>
      </c>
      <c r="AK65" s="5">
        <f t="shared" si="56"/>
        <v>43.422571521916822</v>
      </c>
      <c r="AL65" s="6">
        <f t="shared" si="84"/>
        <v>626174.98100000003</v>
      </c>
      <c r="AM65" s="5">
        <f t="shared" si="58"/>
        <v>56.561711245591681</v>
      </c>
      <c r="AN65" s="30">
        <f>SUM('[9]405'!$N$1800)</f>
        <v>1106891.128</v>
      </c>
      <c r="AO65" s="7">
        <f t="shared" si="70"/>
        <v>99.984282767508503</v>
      </c>
      <c r="AP65" s="4"/>
      <c r="AQ65" s="5">
        <f t="shared" si="100"/>
        <v>0</v>
      </c>
      <c r="AR65" s="6"/>
      <c r="AS65" s="5">
        <f t="shared" si="103"/>
        <v>0</v>
      </c>
      <c r="AT65" s="6"/>
      <c r="AU65" s="5">
        <f t="shared" si="104"/>
        <v>0</v>
      </c>
      <c r="AV65" s="6"/>
      <c r="AW65" s="7">
        <f t="shared" si="71"/>
        <v>0</v>
      </c>
      <c r="AX65" s="4"/>
      <c r="AY65" s="5">
        <f t="shared" si="101"/>
        <v>0</v>
      </c>
      <c r="AZ65" s="6"/>
      <c r="BA65" s="5">
        <f t="shared" si="72"/>
        <v>0</v>
      </c>
      <c r="BB65" s="6"/>
      <c r="BC65" s="5">
        <f t="shared" si="73"/>
        <v>0</v>
      </c>
      <c r="BD65" s="6"/>
      <c r="BE65" s="7">
        <f t="shared" si="74"/>
        <v>0</v>
      </c>
      <c r="BF65" s="28">
        <f>SUM('[9]405'!$D$432)</f>
        <v>1276000</v>
      </c>
      <c r="BG65" s="6">
        <f t="shared" si="127"/>
        <v>1107065.128</v>
      </c>
      <c r="BH65" s="8">
        <f t="shared" si="94"/>
        <v>7.800820481358669E-3</v>
      </c>
      <c r="BI65" s="4">
        <f>SUM([8]bos!$H$320)</f>
        <v>0</v>
      </c>
      <c r="BJ65" s="6">
        <f t="shared" si="118"/>
        <v>1107065.128</v>
      </c>
      <c r="BK65" s="6">
        <f t="shared" si="128"/>
        <v>480716.147</v>
      </c>
      <c r="BL65" s="5">
        <f t="shared" si="36"/>
        <v>43.422571521916822</v>
      </c>
      <c r="BM65" s="6">
        <f t="shared" si="129"/>
        <v>626174.98100000003</v>
      </c>
      <c r="BN65" s="5">
        <f t="shared" si="95"/>
        <v>56.561711245591681</v>
      </c>
      <c r="BO65" s="9">
        <f t="shared" si="130"/>
        <v>1106891.128</v>
      </c>
      <c r="BP65" s="7">
        <f t="shared" si="119"/>
        <v>99.984282767508503</v>
      </c>
    </row>
    <row r="66" spans="1:68" x14ac:dyDescent="0.2">
      <c r="A66" s="51" t="s">
        <v>88</v>
      </c>
      <c r="B66" s="28">
        <f>SUM('[9]408'!$F$434)</f>
        <v>1586.7999999970198</v>
      </c>
      <c r="C66" s="5">
        <f t="shared" si="96"/>
        <v>4.6801252580100804E-5</v>
      </c>
      <c r="D66" s="30">
        <f>SUM('[9]408'!$J$434)</f>
        <v>49.3</v>
      </c>
      <c r="E66" s="5">
        <f t="shared" si="9"/>
        <v>3.1068817746466215</v>
      </c>
      <c r="F66" s="6">
        <f t="shared" si="117"/>
        <v>1537.5</v>
      </c>
      <c r="G66" s="5">
        <f t="shared" si="11"/>
        <v>96.893118225541201</v>
      </c>
      <c r="H66" s="30">
        <f>SUM('[9]408'!$N$434)</f>
        <v>1586.8</v>
      </c>
      <c r="I66" s="7">
        <f t="shared" si="12"/>
        <v>100.00000000018781</v>
      </c>
      <c r="J66" s="28">
        <f>SUM('[9]408'!$F$885)</f>
        <v>33895782.116000004</v>
      </c>
      <c r="K66" s="5">
        <f t="shared" si="97"/>
        <v>0.64420819208232505</v>
      </c>
      <c r="L66" s="30">
        <f>SUM('[9]408'!$J$885)</f>
        <v>0</v>
      </c>
      <c r="M66" s="5">
        <f t="shared" si="46"/>
        <v>0</v>
      </c>
      <c r="N66" s="6">
        <f t="shared" si="76"/>
        <v>0</v>
      </c>
      <c r="O66" s="5">
        <f t="shared" si="48"/>
        <v>0</v>
      </c>
      <c r="P66" s="30">
        <f>SUM('[9]408'!$N$885)</f>
        <v>0</v>
      </c>
      <c r="Q66" s="60"/>
      <c r="R66" s="4">
        <f t="shared" si="120"/>
        <v>33897368.916000001</v>
      </c>
      <c r="S66" s="5">
        <f t="shared" si="98"/>
        <v>0.39178077016729917</v>
      </c>
      <c r="T66" s="4">
        <f t="shared" si="121"/>
        <v>49.3</v>
      </c>
      <c r="U66" s="5">
        <f t="shared" si="122"/>
        <v>1.4543901658612139E-4</v>
      </c>
      <c r="V66" s="6">
        <f t="shared" si="123"/>
        <v>1537.5</v>
      </c>
      <c r="W66" s="5">
        <f t="shared" si="124"/>
        <v>4.5357502637152465E-3</v>
      </c>
      <c r="X66" s="4">
        <f t="shared" si="125"/>
        <v>1586.8</v>
      </c>
      <c r="Y66" s="7">
        <f t="shared" si="126"/>
        <v>4.6811892803013677E-3</v>
      </c>
      <c r="Z66" s="4"/>
      <c r="AA66" s="5">
        <f t="shared" si="69"/>
        <v>0</v>
      </c>
      <c r="AB66" s="6"/>
      <c r="AC66" s="5">
        <f t="shared" si="33"/>
        <v>0</v>
      </c>
      <c r="AD66" s="6"/>
      <c r="AE66" s="5">
        <f t="shared" si="34"/>
        <v>0</v>
      </c>
      <c r="AF66" s="6"/>
      <c r="AG66" s="7">
        <f t="shared" si="35"/>
        <v>0</v>
      </c>
      <c r="AH66" s="28">
        <f>SUM('[9]408'!$F$1800)</f>
        <v>1341509.024</v>
      </c>
      <c r="AI66" s="5">
        <f t="shared" si="99"/>
        <v>0.17003204100574892</v>
      </c>
      <c r="AJ66" s="30">
        <f>SUM('[9]408'!$J$1800)</f>
        <v>126222.21</v>
      </c>
      <c r="AK66" s="5">
        <f t="shared" si="56"/>
        <v>9.4089721158670336</v>
      </c>
      <c r="AL66" s="6">
        <f t="shared" si="84"/>
        <v>0</v>
      </c>
      <c r="AM66" s="5">
        <f t="shared" si="58"/>
        <v>0</v>
      </c>
      <c r="AN66" s="30">
        <f>SUM('[9]408'!$N$1800)</f>
        <v>126222.21</v>
      </c>
      <c r="AO66" s="7">
        <f t="shared" si="70"/>
        <v>9.4089721158670336</v>
      </c>
      <c r="AP66" s="4"/>
      <c r="AQ66" s="5">
        <f t="shared" si="100"/>
        <v>0</v>
      </c>
      <c r="AR66" s="6"/>
      <c r="AS66" s="5">
        <f t="shared" si="103"/>
        <v>0</v>
      </c>
      <c r="AT66" s="6"/>
      <c r="AU66" s="5">
        <f t="shared" si="104"/>
        <v>0</v>
      </c>
      <c r="AV66" s="6"/>
      <c r="AW66" s="7">
        <f t="shared" si="71"/>
        <v>0</v>
      </c>
      <c r="AX66" s="4"/>
      <c r="AY66" s="5">
        <f t="shared" si="101"/>
        <v>0</v>
      </c>
      <c r="AZ66" s="6"/>
      <c r="BA66" s="5">
        <f t="shared" si="72"/>
        <v>0</v>
      </c>
      <c r="BB66" s="6"/>
      <c r="BC66" s="5">
        <f t="shared" si="73"/>
        <v>0</v>
      </c>
      <c r="BD66" s="6"/>
      <c r="BE66" s="7">
        <f t="shared" si="74"/>
        <v>0</v>
      </c>
      <c r="BF66" s="28">
        <f>SUM('[9]408'!$D$432)</f>
        <v>34574000</v>
      </c>
      <c r="BG66" s="6">
        <f t="shared" si="127"/>
        <v>1343095.823999997</v>
      </c>
      <c r="BH66" s="8">
        <f t="shared" si="94"/>
        <v>9.4639864876011823E-3</v>
      </c>
      <c r="BI66" s="4">
        <f>SUM([8]eng!$H$320)</f>
        <v>0</v>
      </c>
      <c r="BJ66" s="6">
        <f t="shared" si="118"/>
        <v>1343095.823999997</v>
      </c>
      <c r="BK66" s="6">
        <f t="shared" si="128"/>
        <v>126271.51000000001</v>
      </c>
      <c r="BL66" s="5">
        <f t="shared" si="36"/>
        <v>9.4015265138669886</v>
      </c>
      <c r="BM66" s="6">
        <f t="shared" si="129"/>
        <v>1537.5</v>
      </c>
      <c r="BN66" s="5">
        <f t="shared" si="95"/>
        <v>0.11447433403679495</v>
      </c>
      <c r="BO66" s="9">
        <f t="shared" si="130"/>
        <v>127809.01000000001</v>
      </c>
      <c r="BP66" s="7">
        <f t="shared" si="119"/>
        <v>9.5160008479037828</v>
      </c>
    </row>
    <row r="67" spans="1:68" x14ac:dyDescent="0.2">
      <c r="A67" s="51" t="s">
        <v>89</v>
      </c>
      <c r="B67" s="28">
        <f>SUM('[9]409'!$F$434)</f>
        <v>0</v>
      </c>
      <c r="C67" s="5">
        <f t="shared" si="96"/>
        <v>0</v>
      </c>
      <c r="D67" s="30">
        <f>SUM('[9]409'!$J$434)</f>
        <v>0</v>
      </c>
      <c r="E67" s="5">
        <f t="shared" si="9"/>
        <v>0</v>
      </c>
      <c r="F67" s="6">
        <f t="shared" si="117"/>
        <v>0</v>
      </c>
      <c r="G67" s="5">
        <f t="shared" si="11"/>
        <v>0</v>
      </c>
      <c r="H67" s="30">
        <f>SUM('[9]409'!$N$434)</f>
        <v>0</v>
      </c>
      <c r="I67" s="7">
        <f t="shared" si="12"/>
        <v>0</v>
      </c>
      <c r="J67" s="28">
        <f>SUM('[9]409'!$F$885)</f>
        <v>0</v>
      </c>
      <c r="K67" s="5">
        <f t="shared" si="97"/>
        <v>0</v>
      </c>
      <c r="L67" s="30">
        <f>SUM('[9]409'!$J$885)</f>
        <v>0</v>
      </c>
      <c r="M67" s="5">
        <f t="shared" si="46"/>
        <v>0</v>
      </c>
      <c r="N67" s="6">
        <f t="shared" si="76"/>
        <v>0</v>
      </c>
      <c r="O67" s="5">
        <f t="shared" si="48"/>
        <v>0</v>
      </c>
      <c r="P67" s="30">
        <f>SUM('[9]409'!$N$885)</f>
        <v>0</v>
      </c>
      <c r="Q67" s="60"/>
      <c r="R67" s="4">
        <f t="shared" si="120"/>
        <v>0</v>
      </c>
      <c r="S67" s="5">
        <f t="shared" si="98"/>
        <v>0</v>
      </c>
      <c r="T67" s="4">
        <f t="shared" si="121"/>
        <v>0</v>
      </c>
      <c r="U67" s="5">
        <f t="shared" si="122"/>
        <v>0</v>
      </c>
      <c r="V67" s="6">
        <f t="shared" si="123"/>
        <v>0</v>
      </c>
      <c r="W67" s="5">
        <f t="shared" si="124"/>
        <v>0</v>
      </c>
      <c r="X67" s="4">
        <f t="shared" si="125"/>
        <v>0</v>
      </c>
      <c r="Y67" s="7">
        <f t="shared" si="126"/>
        <v>0</v>
      </c>
      <c r="Z67" s="4"/>
      <c r="AA67" s="5">
        <f t="shared" si="69"/>
        <v>0</v>
      </c>
      <c r="AB67" s="6"/>
      <c r="AC67" s="5">
        <f t="shared" si="33"/>
        <v>0</v>
      </c>
      <c r="AD67" s="6"/>
      <c r="AE67" s="5">
        <f t="shared" si="34"/>
        <v>0</v>
      </c>
      <c r="AF67" s="6"/>
      <c r="AG67" s="7">
        <f t="shared" si="35"/>
        <v>0</v>
      </c>
      <c r="AH67" s="28">
        <f>SUM('[9]409'!$F$1800)</f>
        <v>32876.349000000002</v>
      </c>
      <c r="AI67" s="5">
        <f t="shared" si="99"/>
        <v>4.1669736254322156E-3</v>
      </c>
      <c r="AJ67" s="30">
        <f>SUM('[9]409'!$J$1800)</f>
        <v>0</v>
      </c>
      <c r="AK67" s="5">
        <f t="shared" si="56"/>
        <v>0</v>
      </c>
      <c r="AL67" s="6">
        <f t="shared" si="84"/>
        <v>0</v>
      </c>
      <c r="AM67" s="5">
        <f t="shared" si="58"/>
        <v>0</v>
      </c>
      <c r="AN67" s="30">
        <f>SUM('[9]409'!$N$1800)</f>
        <v>0</v>
      </c>
      <c r="AO67" s="7">
        <f t="shared" si="70"/>
        <v>0</v>
      </c>
      <c r="AP67" s="4"/>
      <c r="AQ67" s="5">
        <f t="shared" si="100"/>
        <v>0</v>
      </c>
      <c r="AR67" s="6"/>
      <c r="AS67" s="5">
        <f t="shared" si="103"/>
        <v>0</v>
      </c>
      <c r="AT67" s="6"/>
      <c r="AU67" s="5">
        <f t="shared" si="104"/>
        <v>0</v>
      </c>
      <c r="AV67" s="6"/>
      <c r="AW67" s="7">
        <f t="shared" si="71"/>
        <v>0</v>
      </c>
      <c r="AX67" s="4"/>
      <c r="AY67" s="5">
        <f t="shared" si="101"/>
        <v>0</v>
      </c>
      <c r="AZ67" s="6"/>
      <c r="BA67" s="5">
        <f t="shared" si="72"/>
        <v>0</v>
      </c>
      <c r="BB67" s="6"/>
      <c r="BC67" s="5">
        <f t="shared" si="73"/>
        <v>0</v>
      </c>
      <c r="BD67" s="6"/>
      <c r="BE67" s="7">
        <f t="shared" si="74"/>
        <v>0</v>
      </c>
      <c r="BF67" s="28">
        <f>SUM('[9]409'!$D$432)</f>
        <v>0</v>
      </c>
      <c r="BG67" s="6">
        <f t="shared" si="127"/>
        <v>32876.349000000002</v>
      </c>
      <c r="BH67" s="8">
        <f t="shared" si="94"/>
        <v>2.3165980947734775E-4</v>
      </c>
      <c r="BI67" s="4">
        <f>SUM([8]fon!$H$320)</f>
        <v>0</v>
      </c>
      <c r="BJ67" s="6">
        <f t="shared" si="118"/>
        <v>32876.349000000002</v>
      </c>
      <c r="BK67" s="6">
        <f t="shared" si="128"/>
        <v>0</v>
      </c>
      <c r="BL67" s="5">
        <f t="shared" si="36"/>
        <v>0</v>
      </c>
      <c r="BM67" s="6">
        <f t="shared" si="129"/>
        <v>0</v>
      </c>
      <c r="BN67" s="5">
        <f t="shared" si="95"/>
        <v>0</v>
      </c>
      <c r="BO67" s="9">
        <f t="shared" si="130"/>
        <v>0</v>
      </c>
      <c r="BP67" s="7">
        <f t="shared" si="119"/>
        <v>0</v>
      </c>
    </row>
    <row r="68" spans="1:68" x14ac:dyDescent="0.2">
      <c r="A68" s="51" t="s">
        <v>90</v>
      </c>
      <c r="B68" s="28">
        <f>SUM('[9]410'!$F$434)</f>
        <v>1660000</v>
      </c>
      <c r="C68" s="5">
        <f t="shared" ref="C68:C84" si="131">IF(OR(B68=0,B$84=0),0,B68/B$84)*100</f>
        <v>4.896022137831689E-2</v>
      </c>
      <c r="D68" s="30">
        <f>SUM('[9]410'!$J$434)</f>
        <v>1033453.089</v>
      </c>
      <c r="E68" s="5">
        <f t="shared" ref="E68:E84" si="132">IF(OR(D68=0,B68=0),0,D68/B68)*100</f>
        <v>62.256210180722896</v>
      </c>
      <c r="F68" s="6">
        <f t="shared" si="117"/>
        <v>496546.91099999996</v>
      </c>
      <c r="G68" s="5">
        <f t="shared" ref="G68:G84" si="133">IF(OR(F68=0,B68=0),0,F68/B68)*100</f>
        <v>29.912464518072284</v>
      </c>
      <c r="H68" s="30">
        <f>SUM('[9]410'!$N$434)</f>
        <v>1530000</v>
      </c>
      <c r="I68" s="7">
        <f t="shared" ref="I68:I84" si="134">IF(OR(H68=0,B68=0),0,H68/B68)*100</f>
        <v>92.168674698795186</v>
      </c>
      <c r="J68" s="28">
        <f>SUM('[9]410'!$F$885)</f>
        <v>0</v>
      </c>
      <c r="K68" s="5">
        <f t="shared" ref="K68:K82" si="135">IF(OR(J68=0,J$84=0),0,J68/J$84)*100</f>
        <v>0</v>
      </c>
      <c r="L68" s="30">
        <f>SUM('[9]410'!$J$885)</f>
        <v>0</v>
      </c>
      <c r="M68" s="5">
        <f t="shared" si="46"/>
        <v>0</v>
      </c>
      <c r="N68" s="6">
        <f t="shared" si="76"/>
        <v>0</v>
      </c>
      <c r="O68" s="5">
        <f t="shared" si="48"/>
        <v>0</v>
      </c>
      <c r="P68" s="30">
        <f>SUM('[9]410'!$N$885)</f>
        <v>0</v>
      </c>
      <c r="Q68" s="60"/>
      <c r="R68" s="4">
        <f t="shared" si="120"/>
        <v>1660000</v>
      </c>
      <c r="S68" s="5">
        <f t="shared" si="98"/>
        <v>1.9186034175376371E-2</v>
      </c>
      <c r="T68" s="4">
        <f t="shared" si="121"/>
        <v>1033453.089</v>
      </c>
      <c r="U68" s="5">
        <f t="shared" si="122"/>
        <v>62.256210180722896</v>
      </c>
      <c r="V68" s="6">
        <f t="shared" si="123"/>
        <v>496546.91099999996</v>
      </c>
      <c r="W68" s="5">
        <f t="shared" si="124"/>
        <v>29.912464518072284</v>
      </c>
      <c r="X68" s="4">
        <f t="shared" si="125"/>
        <v>1530000</v>
      </c>
      <c r="Y68" s="7">
        <f t="shared" si="126"/>
        <v>92.168674698795186</v>
      </c>
      <c r="Z68" s="4"/>
      <c r="AA68" s="5">
        <f t="shared" ref="AA68:AA84" si="136">IF(OR(Z68=0,Z$84=0),0,Z68/Z$84)*100</f>
        <v>0</v>
      </c>
      <c r="AB68" s="6"/>
      <c r="AC68" s="5">
        <f t="shared" ref="AC68:AC84" si="137">IF(OR(AB68=0,Z68=0),0,AB68/Z68)*100</f>
        <v>0</v>
      </c>
      <c r="AD68" s="6"/>
      <c r="AE68" s="5">
        <f t="shared" ref="AE68:AE84" si="138">IF(OR(AD68=0,Z68=0),0,AD68/Z68)*100</f>
        <v>0</v>
      </c>
      <c r="AF68" s="6"/>
      <c r="AG68" s="7">
        <f t="shared" ref="AG68:AG84" si="139">IF(OR(AF68=0,Z68=0),0,AF68/Z68)*100</f>
        <v>0</v>
      </c>
      <c r="AH68" s="28">
        <f>SUM('[9]410'!$F$1800)</f>
        <v>2607362.648</v>
      </c>
      <c r="AI68" s="5">
        <f t="shared" ref="AI68:AI83" si="140">IF(OR(AH68=0,AH$84=0),0,AH68/AH$84)*100</f>
        <v>0.33047499849065054</v>
      </c>
      <c r="AJ68" s="30">
        <f>SUM('[9]410'!$J$1800)</f>
        <v>2607362.64</v>
      </c>
      <c r="AK68" s="5">
        <f t="shared" si="56"/>
        <v>99.999999693176562</v>
      </c>
      <c r="AL68" s="6">
        <f t="shared" si="84"/>
        <v>7.9999999143183231E-3</v>
      </c>
      <c r="AM68" s="5">
        <f t="shared" si="58"/>
        <v>3.0682344554006677E-7</v>
      </c>
      <c r="AN68" s="30">
        <f>SUM('[9]410'!$N$1800)</f>
        <v>2607362.648</v>
      </c>
      <c r="AO68" s="7">
        <f t="shared" ref="AO68:AO84" si="141">IF(OR(AN68=0,AH68=0),0,AN68/AH68)*100</f>
        <v>100</v>
      </c>
      <c r="AP68" s="4"/>
      <c r="AQ68" s="5">
        <f t="shared" ref="AQ68:AQ84" si="142">IF(OR(AP68=0,AP$84=0),0,AP68/AP$84)*100</f>
        <v>0</v>
      </c>
      <c r="AR68" s="6"/>
      <c r="AS68" s="5">
        <f t="shared" ref="AS68:AS84" si="143">IF(OR(AR68=0,AP68=0),0,AR68/AP68)*100</f>
        <v>0</v>
      </c>
      <c r="AT68" s="6"/>
      <c r="AU68" s="5">
        <f t="shared" ref="AU68:AU84" si="144">IF(OR(AT68=0,AP68=0),0,AT68/AP68)*100</f>
        <v>0</v>
      </c>
      <c r="AV68" s="6"/>
      <c r="AW68" s="7">
        <f t="shared" ref="AW68:AW84" si="145">IF(OR(AV68=0,AP68=0),0,AV68/AP68)*100</f>
        <v>0</v>
      </c>
      <c r="AX68" s="4"/>
      <c r="AY68" s="5">
        <f t="shared" ref="AY68:AY84" si="146">IF(OR(AX68=0,AX$84=0),0,AX68/AX$84)*100</f>
        <v>0</v>
      </c>
      <c r="AZ68" s="6"/>
      <c r="BA68" s="5">
        <f t="shared" ref="BA68:BA84" si="147">IF(OR(AZ68=0,AX68=0),0,AZ68/AX68)*100</f>
        <v>0</v>
      </c>
      <c r="BB68" s="6"/>
      <c r="BC68" s="5">
        <f t="shared" ref="BC68:BC84" si="148">IF(OR(BB68=0,AX68=0),0,BB68/AX68)*100</f>
        <v>0</v>
      </c>
      <c r="BD68" s="6"/>
      <c r="BE68" s="7">
        <f t="shared" ref="BE68:BE84" si="149">IF(OR(BD68=0,AX68=0),0,BD68/AX68)*100</f>
        <v>0</v>
      </c>
      <c r="BF68" s="28">
        <f>SUM('[9]410'!$D$432)</f>
        <v>1550000</v>
      </c>
      <c r="BG68" s="6">
        <f t="shared" si="127"/>
        <v>4267362.648</v>
      </c>
      <c r="BH68" s="8">
        <f t="shared" ref="BH68:BH84" si="150">IF(OR(BG68=0,BG$84=0),0,BG68/BG$84)*100</f>
        <v>3.0069531686940973E-2</v>
      </c>
      <c r="BI68" s="4">
        <f>SUM([8]mei!$H$320)</f>
        <v>0</v>
      </c>
      <c r="BJ68" s="6">
        <f t="shared" si="118"/>
        <v>4267362.648</v>
      </c>
      <c r="BK68" s="6">
        <f t="shared" si="128"/>
        <v>3640815.7290000003</v>
      </c>
      <c r="BL68" s="5">
        <f t="shared" si="36"/>
        <v>85.317701571633577</v>
      </c>
      <c r="BM68" s="6">
        <f t="shared" si="129"/>
        <v>496546.91899999988</v>
      </c>
      <c r="BN68" s="5">
        <f t="shared" si="95"/>
        <v>11.635920355461664</v>
      </c>
      <c r="BO68" s="9">
        <f t="shared" si="130"/>
        <v>4137362.648</v>
      </c>
      <c r="BP68" s="7">
        <f t="shared" si="119"/>
        <v>96.953621927095242</v>
      </c>
    </row>
    <row r="69" spans="1:68" x14ac:dyDescent="0.2">
      <c r="A69" s="51" t="s">
        <v>91</v>
      </c>
      <c r="B69" s="28">
        <f>SUM('[9]411'!$F$434)</f>
        <v>0</v>
      </c>
      <c r="C69" s="5">
        <f t="shared" si="131"/>
        <v>0</v>
      </c>
      <c r="D69" s="30">
        <f>SUM('[9]411'!$J$434)</f>
        <v>0</v>
      </c>
      <c r="E69" s="5">
        <f t="shared" si="132"/>
        <v>0</v>
      </c>
      <c r="F69" s="6">
        <f t="shared" si="117"/>
        <v>0</v>
      </c>
      <c r="G69" s="5">
        <f t="shared" si="133"/>
        <v>0</v>
      </c>
      <c r="H69" s="30">
        <f>SUM('[9]411'!$N$434)</f>
        <v>0</v>
      </c>
      <c r="I69" s="7">
        <f t="shared" si="134"/>
        <v>0</v>
      </c>
      <c r="J69" s="28">
        <f>SUM('[9]411'!$F$885)</f>
        <v>25000</v>
      </c>
      <c r="K69" s="5">
        <f t="shared" si="135"/>
        <v>4.7513890509863477E-4</v>
      </c>
      <c r="L69" s="30">
        <f>SUM('[9]411'!$J$885)</f>
        <v>0</v>
      </c>
      <c r="M69" s="5">
        <f t="shared" si="46"/>
        <v>0</v>
      </c>
      <c r="N69" s="6">
        <f t="shared" si="76"/>
        <v>0</v>
      </c>
      <c r="O69" s="5">
        <f t="shared" si="48"/>
        <v>0</v>
      </c>
      <c r="P69" s="30">
        <f>SUM('[9]411'!$N$885)</f>
        <v>0</v>
      </c>
      <c r="Q69" s="60"/>
      <c r="R69" s="4">
        <f t="shared" si="120"/>
        <v>25000</v>
      </c>
      <c r="S69" s="5">
        <f t="shared" si="98"/>
        <v>2.8894629782193329E-4</v>
      </c>
      <c r="T69" s="4">
        <f t="shared" si="121"/>
        <v>0</v>
      </c>
      <c r="U69" s="5">
        <f t="shared" si="122"/>
        <v>0</v>
      </c>
      <c r="V69" s="6">
        <f t="shared" si="123"/>
        <v>0</v>
      </c>
      <c r="W69" s="5">
        <f t="shared" si="124"/>
        <v>0</v>
      </c>
      <c r="X69" s="4">
        <f t="shared" si="125"/>
        <v>0</v>
      </c>
      <c r="Y69" s="7">
        <f t="shared" si="126"/>
        <v>0</v>
      </c>
      <c r="Z69" s="4"/>
      <c r="AA69" s="5">
        <f t="shared" si="136"/>
        <v>0</v>
      </c>
      <c r="AB69" s="6"/>
      <c r="AC69" s="5">
        <f t="shared" si="137"/>
        <v>0</v>
      </c>
      <c r="AD69" s="6"/>
      <c r="AE69" s="5">
        <f t="shared" si="138"/>
        <v>0</v>
      </c>
      <c r="AF69" s="6"/>
      <c r="AG69" s="7">
        <f t="shared" si="139"/>
        <v>0</v>
      </c>
      <c r="AH69" s="28">
        <f>SUM('[9]411'!$F$1800)</f>
        <v>6575102.2910000002</v>
      </c>
      <c r="AI69" s="5">
        <f t="shared" si="140"/>
        <v>0.83337349384860027</v>
      </c>
      <c r="AJ69" s="30">
        <f>SUM('[9]411'!$J$1800)</f>
        <v>92932.82</v>
      </c>
      <c r="AK69" s="5">
        <f t="shared" si="56"/>
        <v>1.4134049310108292</v>
      </c>
      <c r="AL69" s="6">
        <f t="shared" si="84"/>
        <v>6482169.4709999999</v>
      </c>
      <c r="AM69" s="5">
        <f t="shared" si="58"/>
        <v>98.586595068989169</v>
      </c>
      <c r="AN69" s="30">
        <f>SUM('[9]411'!$N$1800)</f>
        <v>6575102.2910000002</v>
      </c>
      <c r="AO69" s="7">
        <f t="shared" si="141"/>
        <v>100</v>
      </c>
      <c r="AP69" s="4"/>
      <c r="AQ69" s="5">
        <f t="shared" si="142"/>
        <v>0</v>
      </c>
      <c r="AR69" s="6"/>
      <c r="AS69" s="5">
        <f t="shared" si="143"/>
        <v>0</v>
      </c>
      <c r="AT69" s="6"/>
      <c r="AU69" s="5">
        <f t="shared" si="144"/>
        <v>0</v>
      </c>
      <c r="AV69" s="6"/>
      <c r="AW69" s="7">
        <f t="shared" si="145"/>
        <v>0</v>
      </c>
      <c r="AX69" s="4"/>
      <c r="AY69" s="5">
        <f t="shared" si="146"/>
        <v>0</v>
      </c>
      <c r="AZ69" s="6"/>
      <c r="BA69" s="5">
        <f t="shared" si="147"/>
        <v>0</v>
      </c>
      <c r="BB69" s="6"/>
      <c r="BC69" s="5">
        <f t="shared" si="148"/>
        <v>0</v>
      </c>
      <c r="BD69" s="6"/>
      <c r="BE69" s="7">
        <f t="shared" si="149"/>
        <v>0</v>
      </c>
      <c r="BF69" s="28">
        <f>SUM('[9]411'!$D$432)</f>
        <v>720000</v>
      </c>
      <c r="BG69" s="6">
        <f t="shared" si="127"/>
        <v>6575102.2910000002</v>
      </c>
      <c r="BH69" s="8">
        <f t="shared" si="150"/>
        <v>4.6330781560541677E-2</v>
      </c>
      <c r="BI69" s="4">
        <f>SUM([8]tuj!$H$320)</f>
        <v>0</v>
      </c>
      <c r="BJ69" s="6">
        <f t="shared" si="118"/>
        <v>6575102.2910000002</v>
      </c>
      <c r="BK69" s="6">
        <f t="shared" si="128"/>
        <v>92932.82</v>
      </c>
      <c r="BL69" s="5">
        <f t="shared" si="36"/>
        <v>1.4134049310108292</v>
      </c>
      <c r="BM69" s="6">
        <f t="shared" si="129"/>
        <v>6482169.4709999999</v>
      </c>
      <c r="BN69" s="5">
        <f t="shared" si="95"/>
        <v>98.586595068989169</v>
      </c>
      <c r="BO69" s="9">
        <f t="shared" si="130"/>
        <v>6575102.2910000002</v>
      </c>
      <c r="BP69" s="7">
        <f t="shared" si="119"/>
        <v>100</v>
      </c>
    </row>
    <row r="70" spans="1:68" x14ac:dyDescent="0.2">
      <c r="A70" s="51" t="s">
        <v>92</v>
      </c>
      <c r="B70" s="28">
        <f>SUM('[9]413'!$F$434)</f>
        <v>0</v>
      </c>
      <c r="C70" s="5">
        <f t="shared" si="131"/>
        <v>0</v>
      </c>
      <c r="D70" s="30">
        <f>SUM('[9]413'!$J$434)</f>
        <v>0</v>
      </c>
      <c r="E70" s="5">
        <f t="shared" si="132"/>
        <v>0</v>
      </c>
      <c r="F70" s="6">
        <f t="shared" si="117"/>
        <v>0</v>
      </c>
      <c r="G70" s="5">
        <f t="shared" si="133"/>
        <v>0</v>
      </c>
      <c r="H70" s="30">
        <f>SUM('[9]413'!$N$434)</f>
        <v>0</v>
      </c>
      <c r="I70" s="7">
        <f t="shared" si="134"/>
        <v>0</v>
      </c>
      <c r="J70" s="28">
        <f>SUM('[9]413'!$F$885)</f>
        <v>892859.1</v>
      </c>
      <c r="K70" s="5">
        <f t="shared" si="135"/>
        <v>1.6969283807254099E-2</v>
      </c>
      <c r="L70" s="30">
        <f>SUM('[9]413'!$J$885)</f>
        <v>0</v>
      </c>
      <c r="M70" s="5">
        <f t="shared" si="46"/>
        <v>0</v>
      </c>
      <c r="N70" s="6">
        <f t="shared" si="76"/>
        <v>0</v>
      </c>
      <c r="O70" s="5">
        <f t="shared" si="48"/>
        <v>0</v>
      </c>
      <c r="P70" s="30">
        <f>SUM('[9]413'!$N$885)</f>
        <v>0</v>
      </c>
      <c r="Q70" s="60"/>
      <c r="R70" s="4">
        <f t="shared" si="120"/>
        <v>892859.1</v>
      </c>
      <c r="S70" s="5">
        <f t="shared" si="98"/>
        <v>1.0319533256864933E-2</v>
      </c>
      <c r="T70" s="4">
        <f t="shared" si="121"/>
        <v>0</v>
      </c>
      <c r="U70" s="5">
        <f t="shared" si="122"/>
        <v>0</v>
      </c>
      <c r="V70" s="6">
        <f t="shared" si="123"/>
        <v>0</v>
      </c>
      <c r="W70" s="5">
        <f t="shared" si="124"/>
        <v>0</v>
      </c>
      <c r="X70" s="4">
        <f t="shared" si="125"/>
        <v>0</v>
      </c>
      <c r="Y70" s="7">
        <f t="shared" si="126"/>
        <v>0</v>
      </c>
      <c r="Z70" s="4"/>
      <c r="AA70" s="5">
        <f t="shared" si="136"/>
        <v>0</v>
      </c>
      <c r="AB70" s="6"/>
      <c r="AC70" s="5">
        <f t="shared" si="137"/>
        <v>0</v>
      </c>
      <c r="AD70" s="6"/>
      <c r="AE70" s="5">
        <f t="shared" si="138"/>
        <v>0</v>
      </c>
      <c r="AF70" s="6"/>
      <c r="AG70" s="7">
        <f t="shared" si="139"/>
        <v>0</v>
      </c>
      <c r="AH70" s="28">
        <f>SUM('[9]413'!$F$1800)</f>
        <v>115875.94500000001</v>
      </c>
      <c r="AI70" s="5">
        <f t="shared" si="140"/>
        <v>1.4686910843933249E-2</v>
      </c>
      <c r="AJ70" s="30">
        <f>SUM('[9]413'!$J$1800)</f>
        <v>86940.945000000007</v>
      </c>
      <c r="AK70" s="5">
        <f t="shared" si="56"/>
        <v>75.029329857892421</v>
      </c>
      <c r="AL70" s="6">
        <f t="shared" si="84"/>
        <v>0</v>
      </c>
      <c r="AM70" s="5">
        <f t="shared" si="58"/>
        <v>0</v>
      </c>
      <c r="AN70" s="30">
        <f>SUM('[9]413'!$N$1800)</f>
        <v>86940.945000000007</v>
      </c>
      <c r="AO70" s="7">
        <f t="shared" si="141"/>
        <v>75.029329857892421</v>
      </c>
      <c r="AP70" s="4"/>
      <c r="AQ70" s="5">
        <f t="shared" si="142"/>
        <v>0</v>
      </c>
      <c r="AR70" s="6"/>
      <c r="AS70" s="5">
        <f t="shared" si="143"/>
        <v>0</v>
      </c>
      <c r="AT70" s="6"/>
      <c r="AU70" s="5">
        <f t="shared" si="144"/>
        <v>0</v>
      </c>
      <c r="AV70" s="6"/>
      <c r="AW70" s="7">
        <f t="shared" si="145"/>
        <v>0</v>
      </c>
      <c r="AX70" s="4"/>
      <c r="AY70" s="5">
        <f t="shared" si="146"/>
        <v>0</v>
      </c>
      <c r="AZ70" s="6"/>
      <c r="BA70" s="5">
        <f t="shared" si="147"/>
        <v>0</v>
      </c>
      <c r="BB70" s="6"/>
      <c r="BC70" s="5">
        <f t="shared" si="148"/>
        <v>0</v>
      </c>
      <c r="BD70" s="6"/>
      <c r="BE70" s="7">
        <f t="shared" si="149"/>
        <v>0</v>
      </c>
      <c r="BF70" s="28">
        <f>SUM('[9]413'!$D$432)</f>
        <v>120000</v>
      </c>
      <c r="BG70" s="6">
        <f t="shared" si="127"/>
        <v>115875.94500000001</v>
      </c>
      <c r="BH70" s="8">
        <f t="shared" si="150"/>
        <v>8.1650792007675877E-4</v>
      </c>
      <c r="BI70" s="4">
        <f>SUM([8]cen!$H$320)</f>
        <v>0</v>
      </c>
      <c r="BJ70" s="6">
        <f t="shared" si="118"/>
        <v>115875.94500000001</v>
      </c>
      <c r="BK70" s="6">
        <f t="shared" si="128"/>
        <v>86940.945000000007</v>
      </c>
      <c r="BL70" s="5">
        <f t="shared" si="36"/>
        <v>75.029329857892421</v>
      </c>
      <c r="BM70" s="6">
        <f t="shared" si="129"/>
        <v>0</v>
      </c>
      <c r="BN70" s="5">
        <f t="shared" si="95"/>
        <v>0</v>
      </c>
      <c r="BO70" s="9">
        <f t="shared" si="130"/>
        <v>86940.945000000007</v>
      </c>
      <c r="BP70" s="7">
        <f t="shared" si="119"/>
        <v>75.029329857892421</v>
      </c>
    </row>
    <row r="71" spans="1:68" x14ac:dyDescent="0.2">
      <c r="A71" s="51" t="s">
        <v>93</v>
      </c>
      <c r="B71" s="28">
        <f>SUM('[9]407'!$F$434)</f>
        <v>0</v>
      </c>
      <c r="C71" s="5">
        <f t="shared" si="131"/>
        <v>0</v>
      </c>
      <c r="D71" s="30">
        <f>SUM('[9]407'!$J$434)</f>
        <v>0</v>
      </c>
      <c r="E71" s="5">
        <f t="shared" si="132"/>
        <v>0</v>
      </c>
      <c r="F71" s="6">
        <f t="shared" si="117"/>
        <v>0</v>
      </c>
      <c r="G71" s="5">
        <f t="shared" si="133"/>
        <v>0</v>
      </c>
      <c r="H71" s="30">
        <f>SUM('[9]407'!$N$434)</f>
        <v>0</v>
      </c>
      <c r="I71" s="7">
        <f t="shared" si="134"/>
        <v>0</v>
      </c>
      <c r="J71" s="28">
        <f>SUM('[9]407'!$F$885)</f>
        <v>383141.43400000001</v>
      </c>
      <c r="K71" s="5">
        <f t="shared" si="135"/>
        <v>7.2818160579472329E-3</v>
      </c>
      <c r="L71" s="30">
        <f>SUM('[9]407'!$J$885)</f>
        <v>0</v>
      </c>
      <c r="M71" s="5">
        <f t="shared" si="46"/>
        <v>0</v>
      </c>
      <c r="N71" s="6">
        <f t="shared" si="76"/>
        <v>0</v>
      </c>
      <c r="O71" s="5">
        <f t="shared" si="48"/>
        <v>0</v>
      </c>
      <c r="P71" s="30">
        <f>SUM('[9]407'!$N$885)</f>
        <v>0</v>
      </c>
      <c r="Q71" s="60"/>
      <c r="R71" s="4">
        <f t="shared" si="120"/>
        <v>383141.43400000001</v>
      </c>
      <c r="S71" s="5">
        <f t="shared" si="98"/>
        <v>4.4282919558594645E-3</v>
      </c>
      <c r="T71" s="4">
        <f t="shared" si="121"/>
        <v>0</v>
      </c>
      <c r="U71" s="5">
        <f t="shared" si="122"/>
        <v>0</v>
      </c>
      <c r="V71" s="6">
        <f t="shared" si="123"/>
        <v>0</v>
      </c>
      <c r="W71" s="5">
        <f t="shared" si="124"/>
        <v>0</v>
      </c>
      <c r="X71" s="4">
        <f t="shared" si="125"/>
        <v>0</v>
      </c>
      <c r="Y71" s="7">
        <f t="shared" si="126"/>
        <v>0</v>
      </c>
      <c r="Z71" s="4"/>
      <c r="AA71" s="5">
        <f t="shared" si="136"/>
        <v>0</v>
      </c>
      <c r="AB71" s="6"/>
      <c r="AC71" s="5">
        <f t="shared" si="137"/>
        <v>0</v>
      </c>
      <c r="AD71" s="6"/>
      <c r="AE71" s="5">
        <f t="shared" si="138"/>
        <v>0</v>
      </c>
      <c r="AF71" s="6"/>
      <c r="AG71" s="7">
        <f t="shared" si="139"/>
        <v>0</v>
      </c>
      <c r="AH71" s="28">
        <f>SUM('[9]407'!$F$1800)</f>
        <v>703527.924</v>
      </c>
      <c r="AI71" s="5">
        <f t="shared" si="140"/>
        <v>8.9169947187964199E-2</v>
      </c>
      <c r="AJ71" s="30">
        <f>SUM('[9]407'!$J$1800)</f>
        <v>460980.13400000002</v>
      </c>
      <c r="AK71" s="5">
        <f t="shared" si="56"/>
        <v>65.524070655083193</v>
      </c>
      <c r="AL71" s="6">
        <f t="shared" si="84"/>
        <v>9718.1599999999744</v>
      </c>
      <c r="AM71" s="5">
        <f t="shared" si="58"/>
        <v>1.3813467338646781</v>
      </c>
      <c r="AN71" s="30">
        <f>SUM('[9]407'!$N$1800)</f>
        <v>470698.29399999999</v>
      </c>
      <c r="AO71" s="7">
        <f t="shared" si="141"/>
        <v>66.905417388947868</v>
      </c>
      <c r="AP71" s="4"/>
      <c r="AQ71" s="5">
        <f t="shared" si="142"/>
        <v>0</v>
      </c>
      <c r="AR71" s="6"/>
      <c r="AS71" s="5">
        <f t="shared" si="143"/>
        <v>0</v>
      </c>
      <c r="AT71" s="6"/>
      <c r="AU71" s="5">
        <f t="shared" si="144"/>
        <v>0</v>
      </c>
      <c r="AV71" s="6"/>
      <c r="AW71" s="7">
        <f t="shared" si="145"/>
        <v>0</v>
      </c>
      <c r="AX71" s="4"/>
      <c r="AY71" s="5">
        <f t="shared" si="146"/>
        <v>0</v>
      </c>
      <c r="AZ71" s="6"/>
      <c r="BA71" s="5">
        <f t="shared" si="147"/>
        <v>0</v>
      </c>
      <c r="BB71" s="6"/>
      <c r="BC71" s="5">
        <f t="shared" si="148"/>
        <v>0</v>
      </c>
      <c r="BD71" s="6"/>
      <c r="BE71" s="7">
        <f t="shared" si="149"/>
        <v>0</v>
      </c>
      <c r="BF71" s="28">
        <f>SUM('[9]407'!$D$432)</f>
        <v>686000</v>
      </c>
      <c r="BG71" s="6">
        <f t="shared" si="127"/>
        <v>703527.924</v>
      </c>
      <c r="BH71" s="8">
        <f t="shared" si="150"/>
        <v>4.9573371068616524E-3</v>
      </c>
      <c r="BI71" s="4">
        <f>SUM([8]bla!$H$320)</f>
        <v>0</v>
      </c>
      <c r="BJ71" s="6">
        <f t="shared" si="118"/>
        <v>703527.924</v>
      </c>
      <c r="BK71" s="6">
        <f t="shared" si="128"/>
        <v>460980.13400000002</v>
      </c>
      <c r="BL71" s="5">
        <f t="shared" ref="BL71:BL84" si="151">IF(OR(BK71=0,BG71=0),0,BK71/BG71)*100</f>
        <v>65.524070655083193</v>
      </c>
      <c r="BM71" s="6">
        <f t="shared" si="129"/>
        <v>9718.1599999999744</v>
      </c>
      <c r="BN71" s="5">
        <f t="shared" si="95"/>
        <v>1.3813467338646781</v>
      </c>
      <c r="BO71" s="9">
        <f t="shared" si="130"/>
        <v>470698.29399999999</v>
      </c>
      <c r="BP71" s="7">
        <f t="shared" si="119"/>
        <v>66.905417388947868</v>
      </c>
    </row>
    <row r="72" spans="1:68" x14ac:dyDescent="0.2">
      <c r="A72" s="51" t="s">
        <v>94</v>
      </c>
      <c r="B72" s="28">
        <f>SUM('[9]412'!$F$434)</f>
        <v>0</v>
      </c>
      <c r="C72" s="5">
        <f t="shared" si="131"/>
        <v>0</v>
      </c>
      <c r="D72" s="30">
        <f>SUM('[9]412'!$J$434)</f>
        <v>0</v>
      </c>
      <c r="E72" s="5">
        <f t="shared" si="132"/>
        <v>0</v>
      </c>
      <c r="F72" s="6">
        <f t="shared" si="117"/>
        <v>0</v>
      </c>
      <c r="G72" s="5">
        <f t="shared" si="133"/>
        <v>0</v>
      </c>
      <c r="H72" s="30">
        <f>SUM('[9]412'!$N$434)</f>
        <v>0</v>
      </c>
      <c r="I72" s="7">
        <f t="shared" si="134"/>
        <v>0</v>
      </c>
      <c r="J72" s="28">
        <f>SUM('[9]412'!$F$885)</f>
        <v>0</v>
      </c>
      <c r="K72" s="5">
        <f t="shared" si="135"/>
        <v>0</v>
      </c>
      <c r="L72" s="30">
        <f>SUM('[9]412'!$J$885)</f>
        <v>0</v>
      </c>
      <c r="M72" s="5">
        <f t="shared" si="46"/>
        <v>0</v>
      </c>
      <c r="N72" s="6">
        <f t="shared" si="76"/>
        <v>0</v>
      </c>
      <c r="O72" s="5">
        <f t="shared" si="48"/>
        <v>0</v>
      </c>
      <c r="P72" s="30">
        <f>SUM('[9]412'!$N$885)</f>
        <v>0</v>
      </c>
      <c r="Q72" s="60"/>
      <c r="R72" s="4">
        <f t="shared" si="120"/>
        <v>0</v>
      </c>
      <c r="S72" s="5">
        <f t="shared" si="98"/>
        <v>0</v>
      </c>
      <c r="T72" s="4">
        <f t="shared" si="121"/>
        <v>0</v>
      </c>
      <c r="U72" s="5">
        <f t="shared" si="122"/>
        <v>0</v>
      </c>
      <c r="V72" s="6">
        <f t="shared" si="123"/>
        <v>0</v>
      </c>
      <c r="W72" s="5">
        <f t="shared" si="124"/>
        <v>0</v>
      </c>
      <c r="X72" s="4">
        <f t="shared" si="125"/>
        <v>0</v>
      </c>
      <c r="Y72" s="7">
        <f t="shared" si="126"/>
        <v>0</v>
      </c>
      <c r="Z72" s="4"/>
      <c r="AA72" s="5">
        <f t="shared" si="136"/>
        <v>0</v>
      </c>
      <c r="AB72" s="6"/>
      <c r="AC72" s="5">
        <f t="shared" si="137"/>
        <v>0</v>
      </c>
      <c r="AD72" s="6"/>
      <c r="AE72" s="5">
        <f t="shared" si="138"/>
        <v>0</v>
      </c>
      <c r="AF72" s="6"/>
      <c r="AG72" s="7">
        <f t="shared" si="139"/>
        <v>0</v>
      </c>
      <c r="AH72" s="28">
        <f>SUM('[9]412'!$F$1800)</f>
        <v>820610.40299999993</v>
      </c>
      <c r="AI72" s="5">
        <f t="shared" si="140"/>
        <v>0.10400978241398705</v>
      </c>
      <c r="AJ72" s="30">
        <f>SUM('[9]412'!$J$1800)</f>
        <v>33961.563999999998</v>
      </c>
      <c r="AK72" s="5">
        <f t="shared" si="56"/>
        <v>4.138573417524662</v>
      </c>
      <c r="AL72" s="6">
        <f t="shared" si="84"/>
        <v>331895.44699999999</v>
      </c>
      <c r="AM72" s="5">
        <f t="shared" si="58"/>
        <v>40.444947539861985</v>
      </c>
      <c r="AN72" s="30">
        <f>SUM('[9]412'!$N$1800)</f>
        <v>365857.011</v>
      </c>
      <c r="AO72" s="7">
        <f t="shared" si="141"/>
        <v>44.583520957386646</v>
      </c>
      <c r="AP72" s="4"/>
      <c r="AQ72" s="5">
        <f t="shared" si="142"/>
        <v>0</v>
      </c>
      <c r="AR72" s="6"/>
      <c r="AS72" s="5">
        <f t="shared" si="143"/>
        <v>0</v>
      </c>
      <c r="AT72" s="6"/>
      <c r="AU72" s="5">
        <f t="shared" si="144"/>
        <v>0</v>
      </c>
      <c r="AV72" s="6"/>
      <c r="AW72" s="7">
        <f t="shared" si="145"/>
        <v>0</v>
      </c>
      <c r="AX72" s="4"/>
      <c r="AY72" s="5">
        <f t="shared" si="146"/>
        <v>0</v>
      </c>
      <c r="AZ72" s="6"/>
      <c r="BA72" s="5">
        <f t="shared" si="147"/>
        <v>0</v>
      </c>
      <c r="BB72" s="6"/>
      <c r="BC72" s="5">
        <f t="shared" si="148"/>
        <v>0</v>
      </c>
      <c r="BD72" s="6"/>
      <c r="BE72" s="7">
        <f t="shared" si="149"/>
        <v>0</v>
      </c>
      <c r="BF72" s="28">
        <f>SUM('[9]412'!$D$432)</f>
        <v>560000</v>
      </c>
      <c r="BG72" s="6">
        <f t="shared" si="127"/>
        <v>820610.40299999993</v>
      </c>
      <c r="BH72" s="8">
        <f t="shared" si="150"/>
        <v>5.7823467445886267E-3</v>
      </c>
      <c r="BI72" s="4">
        <f>SUM([8]cha!$H$320)</f>
        <v>0</v>
      </c>
      <c r="BJ72" s="6">
        <f t="shared" si="118"/>
        <v>820610.40299999993</v>
      </c>
      <c r="BK72" s="6">
        <f t="shared" si="128"/>
        <v>33961.563999999998</v>
      </c>
      <c r="BL72" s="5">
        <f t="shared" si="151"/>
        <v>4.138573417524662</v>
      </c>
      <c r="BM72" s="6">
        <f t="shared" si="129"/>
        <v>331895.44699999999</v>
      </c>
      <c r="BN72" s="5">
        <f t="shared" si="95"/>
        <v>40.444947539861985</v>
      </c>
      <c r="BO72" s="9">
        <f t="shared" si="130"/>
        <v>365857.011</v>
      </c>
      <c r="BP72" s="7">
        <f t="shared" si="119"/>
        <v>44.583520957386646</v>
      </c>
    </row>
    <row r="73" spans="1:68" x14ac:dyDescent="0.2">
      <c r="A73" s="51" t="s">
        <v>95</v>
      </c>
      <c r="B73" s="28">
        <f>SUM('[9]414'!$F$434)</f>
        <v>0</v>
      </c>
      <c r="C73" s="5">
        <f t="shared" si="131"/>
        <v>0</v>
      </c>
      <c r="D73" s="30">
        <f>SUM('[9]414'!$J$434)</f>
        <v>0</v>
      </c>
      <c r="E73" s="5">
        <f t="shared" si="132"/>
        <v>0</v>
      </c>
      <c r="F73" s="6">
        <f t="shared" si="117"/>
        <v>0</v>
      </c>
      <c r="G73" s="5">
        <f t="shared" si="133"/>
        <v>0</v>
      </c>
      <c r="H73" s="30">
        <f>SUM('[9]414'!$N$434)</f>
        <v>0</v>
      </c>
      <c r="I73" s="7">
        <f t="shared" si="134"/>
        <v>0</v>
      </c>
      <c r="J73" s="28">
        <f>SUM('[9]414'!$F$885)</f>
        <v>3189833.4349999996</v>
      </c>
      <c r="K73" s="5">
        <f t="shared" si="135"/>
        <v>6.0624558630116676E-2</v>
      </c>
      <c r="L73" s="30">
        <f>SUM('[9]414'!$J$885)</f>
        <v>0</v>
      </c>
      <c r="M73" s="5">
        <f t="shared" si="46"/>
        <v>0</v>
      </c>
      <c r="N73" s="6">
        <f t="shared" si="76"/>
        <v>0</v>
      </c>
      <c r="O73" s="5">
        <f t="shared" si="48"/>
        <v>0</v>
      </c>
      <c r="P73" s="30">
        <f>SUM('[9]414'!$N$885)</f>
        <v>0</v>
      </c>
      <c r="Q73" s="60"/>
      <c r="R73" s="4">
        <f t="shared" si="120"/>
        <v>3189833.4349999996</v>
      </c>
      <c r="S73" s="5">
        <f t="shared" si="98"/>
        <v>3.6867622468474817E-2</v>
      </c>
      <c r="T73" s="4">
        <f t="shared" si="121"/>
        <v>0</v>
      </c>
      <c r="U73" s="5">
        <f t="shared" si="122"/>
        <v>0</v>
      </c>
      <c r="V73" s="6">
        <f t="shared" si="123"/>
        <v>0</v>
      </c>
      <c r="W73" s="5">
        <f t="shared" si="124"/>
        <v>0</v>
      </c>
      <c r="X73" s="4">
        <f t="shared" si="125"/>
        <v>0</v>
      </c>
      <c r="Y73" s="7">
        <f t="shared" si="126"/>
        <v>0</v>
      </c>
      <c r="Z73" s="4"/>
      <c r="AA73" s="5">
        <f t="shared" si="136"/>
        <v>0</v>
      </c>
      <c r="AB73" s="6"/>
      <c r="AC73" s="5">
        <f t="shared" si="137"/>
        <v>0</v>
      </c>
      <c r="AD73" s="6"/>
      <c r="AE73" s="5">
        <f t="shared" si="138"/>
        <v>0</v>
      </c>
      <c r="AF73" s="6"/>
      <c r="AG73" s="7">
        <f t="shared" si="139"/>
        <v>0</v>
      </c>
      <c r="AH73" s="28">
        <f>SUM('[9]414'!$F$1800)</f>
        <v>2037009.1869999999</v>
      </c>
      <c r="AI73" s="5">
        <f t="shared" si="140"/>
        <v>0.25818449478657496</v>
      </c>
      <c r="AJ73" s="30">
        <f>SUM('[9]414'!$J$1800)</f>
        <v>616807.89500000002</v>
      </c>
      <c r="AK73" s="5">
        <f t="shared" si="56"/>
        <v>30.280074284220692</v>
      </c>
      <c r="AL73" s="6">
        <f t="shared" si="84"/>
        <v>1417001.2889999999</v>
      </c>
      <c r="AM73" s="5">
        <f t="shared" si="58"/>
        <v>69.562832511663089</v>
      </c>
      <c r="AN73" s="30">
        <f>SUM('[9]414'!$N$1800)</f>
        <v>2033809.1839999999</v>
      </c>
      <c r="AO73" s="7">
        <f t="shared" si="141"/>
        <v>99.842906795883778</v>
      </c>
      <c r="AP73" s="4"/>
      <c r="AQ73" s="5">
        <f t="shared" si="142"/>
        <v>0</v>
      </c>
      <c r="AR73" s="6"/>
      <c r="AS73" s="5">
        <f t="shared" si="143"/>
        <v>0</v>
      </c>
      <c r="AT73" s="6"/>
      <c r="AU73" s="5">
        <f t="shared" si="144"/>
        <v>0</v>
      </c>
      <c r="AV73" s="6"/>
      <c r="AW73" s="7">
        <f t="shared" si="145"/>
        <v>0</v>
      </c>
      <c r="AX73" s="4"/>
      <c r="AY73" s="5">
        <f t="shared" si="146"/>
        <v>0</v>
      </c>
      <c r="AZ73" s="6"/>
      <c r="BA73" s="5">
        <f t="shared" si="147"/>
        <v>0</v>
      </c>
      <c r="BB73" s="6"/>
      <c r="BC73" s="5">
        <f t="shared" si="148"/>
        <v>0</v>
      </c>
      <c r="BD73" s="6"/>
      <c r="BE73" s="7">
        <f t="shared" si="149"/>
        <v>0</v>
      </c>
      <c r="BF73" s="28">
        <f>SUM('[9]414'!$D$432)</f>
        <v>520000</v>
      </c>
      <c r="BG73" s="6">
        <f t="shared" si="127"/>
        <v>2037009.1869999999</v>
      </c>
      <c r="BH73" s="8">
        <f t="shared" si="150"/>
        <v>1.4353575579941283E-2</v>
      </c>
      <c r="BI73" s="4">
        <f>SUM([8]sub!$H$320)</f>
        <v>0</v>
      </c>
      <c r="BJ73" s="6">
        <f t="shared" si="118"/>
        <v>2037009.1869999999</v>
      </c>
      <c r="BK73" s="6">
        <f t="shared" si="128"/>
        <v>616807.89500000002</v>
      </c>
      <c r="BL73" s="5">
        <f t="shared" si="151"/>
        <v>30.280074284220692</v>
      </c>
      <c r="BM73" s="6">
        <f t="shared" si="129"/>
        <v>1417001.2889999999</v>
      </c>
      <c r="BN73" s="5">
        <f t="shared" si="95"/>
        <v>69.562832511663089</v>
      </c>
      <c r="BO73" s="9">
        <f t="shared" si="130"/>
        <v>2033809.1839999999</v>
      </c>
      <c r="BP73" s="7">
        <f t="shared" si="119"/>
        <v>99.842906795883778</v>
      </c>
    </row>
    <row r="74" spans="1:68" x14ac:dyDescent="0.2">
      <c r="A74" s="51" t="s">
        <v>96</v>
      </c>
      <c r="B74" s="28">
        <f>SUM('[9]416'!$F$434)</f>
        <v>0</v>
      </c>
      <c r="C74" s="5">
        <f t="shared" si="131"/>
        <v>0</v>
      </c>
      <c r="D74" s="30">
        <f>SUM('[9]416'!$J$434)</f>
        <v>0</v>
      </c>
      <c r="E74" s="5">
        <f t="shared" si="132"/>
        <v>0</v>
      </c>
      <c r="F74" s="6">
        <f t="shared" si="117"/>
        <v>0</v>
      </c>
      <c r="G74" s="5">
        <f t="shared" si="133"/>
        <v>0</v>
      </c>
      <c r="H74" s="30">
        <f>SUM('[9]416'!$N$434)</f>
        <v>0</v>
      </c>
      <c r="I74" s="7">
        <f t="shared" si="134"/>
        <v>0</v>
      </c>
      <c r="J74" s="28">
        <f>SUM('[9]416'!$F$885)</f>
        <v>0</v>
      </c>
      <c r="K74" s="5">
        <f t="shared" si="135"/>
        <v>0</v>
      </c>
      <c r="L74" s="30">
        <f>SUM('[9]416'!$J$885)</f>
        <v>0</v>
      </c>
      <c r="M74" s="5">
        <f t="shared" si="46"/>
        <v>0</v>
      </c>
      <c r="N74" s="6">
        <f t="shared" si="76"/>
        <v>0</v>
      </c>
      <c r="O74" s="5">
        <f t="shared" si="48"/>
        <v>0</v>
      </c>
      <c r="P74" s="30">
        <f>SUM('[9]416'!$N$885)</f>
        <v>0</v>
      </c>
      <c r="Q74" s="60"/>
      <c r="R74" s="4">
        <f t="shared" si="120"/>
        <v>0</v>
      </c>
      <c r="S74" s="5">
        <f t="shared" si="98"/>
        <v>0</v>
      </c>
      <c r="T74" s="4">
        <f t="shared" si="121"/>
        <v>0</v>
      </c>
      <c r="U74" s="5">
        <f t="shared" si="122"/>
        <v>0</v>
      </c>
      <c r="V74" s="6">
        <f t="shared" si="123"/>
        <v>0</v>
      </c>
      <c r="W74" s="5">
        <f t="shared" si="124"/>
        <v>0</v>
      </c>
      <c r="X74" s="4">
        <f t="shared" si="125"/>
        <v>0</v>
      </c>
      <c r="Y74" s="7">
        <f t="shared" si="126"/>
        <v>0</v>
      </c>
      <c r="Z74" s="4"/>
      <c r="AA74" s="5">
        <f t="shared" si="136"/>
        <v>0</v>
      </c>
      <c r="AB74" s="6"/>
      <c r="AC74" s="5">
        <f t="shared" si="137"/>
        <v>0</v>
      </c>
      <c r="AD74" s="6"/>
      <c r="AE74" s="5">
        <f t="shared" si="138"/>
        <v>0</v>
      </c>
      <c r="AF74" s="6"/>
      <c r="AG74" s="7">
        <f t="shared" si="139"/>
        <v>0</v>
      </c>
      <c r="AH74" s="28">
        <f>SUM('[9]416'!$F$1800)</f>
        <v>0</v>
      </c>
      <c r="AI74" s="5">
        <f t="shared" si="140"/>
        <v>0</v>
      </c>
      <c r="AJ74" s="30">
        <f>SUM('[9]416'!$J$1800)</f>
        <v>0</v>
      </c>
      <c r="AK74" s="5">
        <f t="shared" si="56"/>
        <v>0</v>
      </c>
      <c r="AL74" s="6">
        <f t="shared" si="84"/>
        <v>0</v>
      </c>
      <c r="AM74" s="5">
        <f t="shared" si="58"/>
        <v>0</v>
      </c>
      <c r="AN74" s="30">
        <f>SUM('[9]416'!$N$1800)</f>
        <v>0</v>
      </c>
      <c r="AO74" s="7">
        <f t="shared" si="141"/>
        <v>0</v>
      </c>
      <c r="AP74" s="4"/>
      <c r="AQ74" s="5">
        <f t="shared" si="142"/>
        <v>0</v>
      </c>
      <c r="AR74" s="6"/>
      <c r="AS74" s="5">
        <f t="shared" si="143"/>
        <v>0</v>
      </c>
      <c r="AT74" s="6"/>
      <c r="AU74" s="5">
        <f t="shared" si="144"/>
        <v>0</v>
      </c>
      <c r="AV74" s="6"/>
      <c r="AW74" s="7">
        <f t="shared" si="145"/>
        <v>0</v>
      </c>
      <c r="AX74" s="4"/>
      <c r="AY74" s="5">
        <f t="shared" si="146"/>
        <v>0</v>
      </c>
      <c r="AZ74" s="6"/>
      <c r="BA74" s="5">
        <f t="shared" si="147"/>
        <v>0</v>
      </c>
      <c r="BB74" s="6"/>
      <c r="BC74" s="5">
        <f t="shared" si="148"/>
        <v>0</v>
      </c>
      <c r="BD74" s="6"/>
      <c r="BE74" s="7">
        <f t="shared" si="149"/>
        <v>0</v>
      </c>
      <c r="BF74" s="28">
        <f>SUM('[9]416'!$D$432)</f>
        <v>0</v>
      </c>
      <c r="BG74" s="6">
        <f t="shared" si="127"/>
        <v>0</v>
      </c>
      <c r="BH74" s="8">
        <f t="shared" si="150"/>
        <v>0</v>
      </c>
      <c r="BI74" s="4">
        <f>SUM([8]usa!$H$320)</f>
        <v>0</v>
      </c>
      <c r="BJ74" s="6">
        <f t="shared" si="118"/>
        <v>0</v>
      </c>
      <c r="BK74" s="6">
        <f t="shared" si="128"/>
        <v>0</v>
      </c>
      <c r="BL74" s="5">
        <f t="shared" si="151"/>
        <v>0</v>
      </c>
      <c r="BM74" s="6">
        <f t="shared" si="129"/>
        <v>0</v>
      </c>
      <c r="BN74" s="5">
        <f t="shared" si="95"/>
        <v>0</v>
      </c>
      <c r="BO74" s="9">
        <f t="shared" si="130"/>
        <v>0</v>
      </c>
      <c r="BP74" s="7">
        <f t="shared" si="119"/>
        <v>0</v>
      </c>
    </row>
    <row r="75" spans="1:68" x14ac:dyDescent="0.2">
      <c r="A75" s="51" t="s">
        <v>97</v>
      </c>
      <c r="B75" s="28">
        <f>SUM('[9]417'!$F$434)</f>
        <v>160000</v>
      </c>
      <c r="C75" s="5">
        <f t="shared" si="131"/>
        <v>4.7190574822474117E-3</v>
      </c>
      <c r="D75" s="30">
        <f>SUM('[9]417'!$J$434)</f>
        <v>120000</v>
      </c>
      <c r="E75" s="5">
        <f t="shared" si="132"/>
        <v>75</v>
      </c>
      <c r="F75" s="6">
        <f t="shared" si="117"/>
        <v>40000</v>
      </c>
      <c r="G75" s="5">
        <f t="shared" si="133"/>
        <v>25</v>
      </c>
      <c r="H75" s="30">
        <f>SUM('[9]417'!$N$434)</f>
        <v>160000</v>
      </c>
      <c r="I75" s="7">
        <f t="shared" si="134"/>
        <v>100</v>
      </c>
      <c r="J75" s="28">
        <f>SUM('[9]417'!$F$885)</f>
        <v>1050000</v>
      </c>
      <c r="K75" s="5">
        <f t="shared" si="135"/>
        <v>1.9955834014142658E-2</v>
      </c>
      <c r="L75" s="30">
        <f>SUM('[9]417'!$J$885)</f>
        <v>0</v>
      </c>
      <c r="M75" s="5">
        <f t="shared" si="46"/>
        <v>0</v>
      </c>
      <c r="N75" s="6">
        <f t="shared" si="76"/>
        <v>0</v>
      </c>
      <c r="O75" s="5">
        <f t="shared" si="48"/>
        <v>0</v>
      </c>
      <c r="P75" s="30">
        <f>SUM('[9]417'!$N$885)</f>
        <v>0</v>
      </c>
      <c r="Q75" s="60"/>
      <c r="R75" s="4">
        <f t="shared" si="120"/>
        <v>1210000</v>
      </c>
      <c r="S75" s="5">
        <f t="shared" si="98"/>
        <v>1.3985000814581572E-2</v>
      </c>
      <c r="T75" s="4">
        <f t="shared" si="121"/>
        <v>120000</v>
      </c>
      <c r="U75" s="5">
        <f t="shared" si="122"/>
        <v>9.9173553719008272</v>
      </c>
      <c r="V75" s="6">
        <f t="shared" si="123"/>
        <v>40000</v>
      </c>
      <c r="W75" s="5">
        <f t="shared" si="124"/>
        <v>3.3057851239669422</v>
      </c>
      <c r="X75" s="4">
        <f t="shared" si="125"/>
        <v>160000</v>
      </c>
      <c r="Y75" s="7">
        <f t="shared" si="126"/>
        <v>13.223140495867769</v>
      </c>
      <c r="Z75" s="4"/>
      <c r="AA75" s="5">
        <f t="shared" si="136"/>
        <v>0</v>
      </c>
      <c r="AB75" s="6"/>
      <c r="AC75" s="5">
        <f t="shared" si="137"/>
        <v>0</v>
      </c>
      <c r="AD75" s="6"/>
      <c r="AE75" s="5">
        <f t="shared" si="138"/>
        <v>0</v>
      </c>
      <c r="AF75" s="6"/>
      <c r="AG75" s="7">
        <f t="shared" si="139"/>
        <v>0</v>
      </c>
      <c r="AH75" s="28">
        <f>SUM('[9]417'!$F$1800)</f>
        <v>475438.11800000002</v>
      </c>
      <c r="AI75" s="5">
        <f t="shared" si="140"/>
        <v>6.0260283105983858E-2</v>
      </c>
      <c r="AJ75" s="30">
        <f>SUM('[9]417'!$J$1800)</f>
        <v>352720.43199999997</v>
      </c>
      <c r="AK75" s="5">
        <f t="shared" si="56"/>
        <v>74.188505011707946</v>
      </c>
      <c r="AL75" s="6">
        <f t="shared" si="84"/>
        <v>122717.68600000005</v>
      </c>
      <c r="AM75" s="5">
        <f t="shared" si="58"/>
        <v>25.811494988292051</v>
      </c>
      <c r="AN75" s="30">
        <f>SUM('[9]417'!$N$1800)</f>
        <v>475438.11800000002</v>
      </c>
      <c r="AO75" s="7">
        <f t="shared" si="141"/>
        <v>100</v>
      </c>
      <c r="AP75" s="4"/>
      <c r="AQ75" s="5">
        <f t="shared" si="142"/>
        <v>0</v>
      </c>
      <c r="AR75" s="6"/>
      <c r="AS75" s="5">
        <f t="shared" si="143"/>
        <v>0</v>
      </c>
      <c r="AT75" s="6"/>
      <c r="AU75" s="5">
        <f t="shared" si="144"/>
        <v>0</v>
      </c>
      <c r="AV75" s="6"/>
      <c r="AW75" s="7">
        <f t="shared" si="145"/>
        <v>0</v>
      </c>
      <c r="AX75" s="4"/>
      <c r="AY75" s="5">
        <f t="shared" si="146"/>
        <v>0</v>
      </c>
      <c r="AZ75" s="6"/>
      <c r="BA75" s="5">
        <f t="shared" si="147"/>
        <v>0</v>
      </c>
      <c r="BB75" s="6"/>
      <c r="BC75" s="5">
        <f t="shared" si="148"/>
        <v>0</v>
      </c>
      <c r="BD75" s="6"/>
      <c r="BE75" s="7">
        <f t="shared" si="149"/>
        <v>0</v>
      </c>
      <c r="BF75" s="28">
        <f>SUM('[9]417'!$D$432)</f>
        <v>200000</v>
      </c>
      <c r="BG75" s="6">
        <f t="shared" si="127"/>
        <v>635438.11800000002</v>
      </c>
      <c r="BH75" s="8">
        <f t="shared" si="150"/>
        <v>4.4775492969284514E-3</v>
      </c>
      <c r="BI75" s="4">
        <f>SUM([8]usm!$H$320)</f>
        <v>0</v>
      </c>
      <c r="BJ75" s="6">
        <f t="shared" si="118"/>
        <v>635438.11800000002</v>
      </c>
      <c r="BK75" s="6">
        <f t="shared" si="128"/>
        <v>472720.43199999997</v>
      </c>
      <c r="BL75" s="5">
        <f t="shared" si="151"/>
        <v>74.392835212318815</v>
      </c>
      <c r="BM75" s="6">
        <f t="shared" si="129"/>
        <v>162717.68600000005</v>
      </c>
      <c r="BN75" s="5">
        <f t="shared" si="95"/>
        <v>25.607164787681185</v>
      </c>
      <c r="BO75" s="9">
        <f t="shared" si="130"/>
        <v>635438.11800000002</v>
      </c>
      <c r="BP75" s="7">
        <f t="shared" si="119"/>
        <v>100</v>
      </c>
    </row>
    <row r="76" spans="1:68" x14ac:dyDescent="0.2">
      <c r="A76" s="51" t="s">
        <v>98</v>
      </c>
      <c r="B76" s="28">
        <f>SUM('[9]418'!$F$434)</f>
        <v>297462.3200000003</v>
      </c>
      <c r="C76" s="5">
        <f t="shared" si="131"/>
        <v>8.7733861680167214E-3</v>
      </c>
      <c r="D76" s="30">
        <f>SUM('[9]418'!$J$434)</f>
        <v>208576.55</v>
      </c>
      <c r="E76" s="5">
        <f t="shared" si="132"/>
        <v>70.118645615350474</v>
      </c>
      <c r="F76" s="6">
        <f t="shared" si="117"/>
        <v>88885.770000000019</v>
      </c>
      <c r="G76" s="5">
        <f t="shared" si="133"/>
        <v>29.881354384649434</v>
      </c>
      <c r="H76" s="30">
        <f>SUM('[9]418'!$N$434)</f>
        <v>297462.32</v>
      </c>
      <c r="I76" s="7">
        <f t="shared" si="134"/>
        <v>99.999999999999901</v>
      </c>
      <c r="J76" s="28">
        <f>SUM('[9]418'!$F$885)</f>
        <v>33510057.158</v>
      </c>
      <c r="K76" s="5">
        <f t="shared" si="135"/>
        <v>0.63687727471379163</v>
      </c>
      <c r="L76" s="30">
        <f>SUM('[9]418'!$J$885)</f>
        <v>0</v>
      </c>
      <c r="M76" s="5">
        <f t="shared" si="46"/>
        <v>0</v>
      </c>
      <c r="N76" s="6">
        <f t="shared" si="76"/>
        <v>0</v>
      </c>
      <c r="O76" s="5">
        <f t="shared" si="48"/>
        <v>0</v>
      </c>
      <c r="P76" s="30">
        <f>SUM('[9]418'!$N$885)</f>
        <v>0</v>
      </c>
      <c r="Q76" s="60"/>
      <c r="R76" s="4">
        <f t="shared" si="120"/>
        <v>33807519.478</v>
      </c>
      <c r="S76" s="5">
        <f t="shared" si="98"/>
        <v>0.39074230366843998</v>
      </c>
      <c r="T76" s="4">
        <f t="shared" si="121"/>
        <v>208576.55</v>
      </c>
      <c r="U76" s="5">
        <f t="shared" si="122"/>
        <v>0.6169531311983113</v>
      </c>
      <c r="V76" s="6">
        <f t="shared" si="123"/>
        <v>88885.770000000019</v>
      </c>
      <c r="W76" s="5">
        <f t="shared" si="124"/>
        <v>0.26291715976926905</v>
      </c>
      <c r="X76" s="4">
        <f t="shared" si="125"/>
        <v>297462.32</v>
      </c>
      <c r="Y76" s="7">
        <f t="shared" si="126"/>
        <v>0.8798702909675804</v>
      </c>
      <c r="Z76" s="4"/>
      <c r="AA76" s="5">
        <f t="shared" si="136"/>
        <v>0</v>
      </c>
      <c r="AB76" s="6"/>
      <c r="AC76" s="5">
        <f t="shared" si="137"/>
        <v>0</v>
      </c>
      <c r="AD76" s="6"/>
      <c r="AE76" s="5">
        <f t="shared" si="138"/>
        <v>0</v>
      </c>
      <c r="AF76" s="6"/>
      <c r="AG76" s="7">
        <f t="shared" si="139"/>
        <v>0</v>
      </c>
      <c r="AH76" s="28">
        <f>SUM('[9]418'!$F$1800)</f>
        <v>428465.79200000002</v>
      </c>
      <c r="AI76" s="5">
        <f t="shared" si="140"/>
        <v>5.4306688819489211E-2</v>
      </c>
      <c r="AJ76" s="30">
        <f>SUM('[9]418'!$J$1800)</f>
        <v>165501.29</v>
      </c>
      <c r="AK76" s="5">
        <f t="shared" si="56"/>
        <v>38.626488529567368</v>
      </c>
      <c r="AL76" s="6">
        <f t="shared" si="84"/>
        <v>261295.71</v>
      </c>
      <c r="AM76" s="5">
        <f t="shared" si="58"/>
        <v>60.984030669127485</v>
      </c>
      <c r="AN76" s="30">
        <f>SUM('[9]418'!$N$1800)</f>
        <v>426797</v>
      </c>
      <c r="AO76" s="7">
        <f t="shared" si="141"/>
        <v>99.61051919869486</v>
      </c>
      <c r="AP76" s="4"/>
      <c r="AQ76" s="5">
        <f t="shared" si="142"/>
        <v>0</v>
      </c>
      <c r="AR76" s="6"/>
      <c r="AS76" s="5">
        <f t="shared" si="143"/>
        <v>0</v>
      </c>
      <c r="AT76" s="6"/>
      <c r="AU76" s="5">
        <f t="shared" si="144"/>
        <v>0</v>
      </c>
      <c r="AV76" s="6"/>
      <c r="AW76" s="7">
        <f t="shared" si="145"/>
        <v>0</v>
      </c>
      <c r="AX76" s="4"/>
      <c r="AY76" s="5">
        <f t="shared" si="146"/>
        <v>0</v>
      </c>
      <c r="AZ76" s="6"/>
      <c r="BA76" s="5">
        <f t="shared" si="147"/>
        <v>0</v>
      </c>
      <c r="BB76" s="6"/>
      <c r="BC76" s="5">
        <f t="shared" si="148"/>
        <v>0</v>
      </c>
      <c r="BD76" s="6"/>
      <c r="BE76" s="7">
        <f t="shared" si="149"/>
        <v>0</v>
      </c>
      <c r="BF76" s="28">
        <f>SUM('[9]418'!$D$432)</f>
        <v>33393000</v>
      </c>
      <c r="BG76" s="6">
        <f t="shared" si="127"/>
        <v>725928.11200000031</v>
      </c>
      <c r="BH76" s="8">
        <f t="shared" si="150"/>
        <v>5.1151777260963743E-3</v>
      </c>
      <c r="BI76" s="4">
        <f>SUM([8]sur!$H$320)</f>
        <v>0</v>
      </c>
      <c r="BJ76" s="6">
        <f t="shared" si="118"/>
        <v>725928.11200000031</v>
      </c>
      <c r="BK76" s="6">
        <f t="shared" si="128"/>
        <v>374077.83999999997</v>
      </c>
      <c r="BL76" s="5">
        <f t="shared" si="151"/>
        <v>51.530975838555179</v>
      </c>
      <c r="BM76" s="6">
        <f t="shared" si="129"/>
        <v>350181.48</v>
      </c>
      <c r="BN76" s="5">
        <f t="shared" si="95"/>
        <v>48.239140241478871</v>
      </c>
      <c r="BO76" s="9">
        <f t="shared" si="130"/>
        <v>724259.32</v>
      </c>
      <c r="BP76" s="7">
        <f t="shared" si="119"/>
        <v>99.770116080034057</v>
      </c>
    </row>
    <row r="77" spans="1:68" x14ac:dyDescent="0.2">
      <c r="A77" s="51" t="s">
        <v>99</v>
      </c>
      <c r="B77" s="28">
        <f>SUM('[9]419'!$F$434)</f>
        <v>150832.03899999999</v>
      </c>
      <c r="C77" s="5">
        <f t="shared" si="131"/>
        <v>4.4486566387848953E-3</v>
      </c>
      <c r="D77" s="30">
        <f>SUM('[9]419'!$J$434)</f>
        <v>60332.815000000002</v>
      </c>
      <c r="E77" s="5">
        <f t="shared" si="132"/>
        <v>39.999999602206536</v>
      </c>
      <c r="F77" s="6">
        <f t="shared" si="117"/>
        <v>90499.223999999987</v>
      </c>
      <c r="G77" s="5">
        <f t="shared" si="133"/>
        <v>60.000000397793464</v>
      </c>
      <c r="H77" s="30">
        <f>SUM('[9]419'!$N$434)</f>
        <v>150832.03899999999</v>
      </c>
      <c r="I77" s="7">
        <f t="shared" si="134"/>
        <v>100</v>
      </c>
      <c r="J77" s="28">
        <f>SUM('[9]419'!$F$885)</f>
        <v>536669.69900000002</v>
      </c>
      <c r="K77" s="5">
        <f t="shared" si="135"/>
        <v>1.0199706127298957E-2</v>
      </c>
      <c r="L77" s="30">
        <f>SUM('[9]419'!$J$885)</f>
        <v>0</v>
      </c>
      <c r="M77" s="5">
        <f t="shared" si="46"/>
        <v>0</v>
      </c>
      <c r="N77" s="6">
        <f t="shared" si="76"/>
        <v>0</v>
      </c>
      <c r="O77" s="5">
        <f t="shared" si="48"/>
        <v>0</v>
      </c>
      <c r="P77" s="30">
        <f>SUM('[9]419'!$N$885)</f>
        <v>0</v>
      </c>
      <c r="Q77" s="60"/>
      <c r="R77" s="4">
        <f t="shared" si="120"/>
        <v>687501.73800000001</v>
      </c>
      <c r="S77" s="5">
        <f t="shared" si="98"/>
        <v>7.9460432776497902E-3</v>
      </c>
      <c r="T77" s="4">
        <f t="shared" si="121"/>
        <v>60332.815000000002</v>
      </c>
      <c r="U77" s="5">
        <f t="shared" si="122"/>
        <v>8.7756599969497096</v>
      </c>
      <c r="V77" s="6">
        <f t="shared" si="123"/>
        <v>90499.223999999987</v>
      </c>
      <c r="W77" s="5">
        <f t="shared" si="124"/>
        <v>13.163490213605829</v>
      </c>
      <c r="X77" s="4">
        <f t="shared" si="125"/>
        <v>150832.03899999999</v>
      </c>
      <c r="Y77" s="7">
        <f t="shared" si="126"/>
        <v>21.939150210555539</v>
      </c>
      <c r="Z77" s="4"/>
      <c r="AA77" s="5">
        <f t="shared" si="136"/>
        <v>0</v>
      </c>
      <c r="AB77" s="6"/>
      <c r="AC77" s="5">
        <f t="shared" si="137"/>
        <v>0</v>
      </c>
      <c r="AD77" s="6"/>
      <c r="AE77" s="5">
        <f t="shared" si="138"/>
        <v>0</v>
      </c>
      <c r="AF77" s="6"/>
      <c r="AG77" s="7">
        <f t="shared" si="139"/>
        <v>0</v>
      </c>
      <c r="AH77" s="28">
        <f>SUM('[9]419'!$F$1800)</f>
        <v>107498.262</v>
      </c>
      <c r="AI77" s="5">
        <f t="shared" si="140"/>
        <v>1.362506592607963E-2</v>
      </c>
      <c r="AJ77" s="30">
        <f>SUM('[9]419'!$J$1800)</f>
        <v>10420.821</v>
      </c>
      <c r="AK77" s="5">
        <f t="shared" si="56"/>
        <v>9.6939437030154032</v>
      </c>
      <c r="AL77" s="6">
        <f t="shared" si="84"/>
        <v>97077.441000000006</v>
      </c>
      <c r="AM77" s="5">
        <f t="shared" si="58"/>
        <v>90.306056296984607</v>
      </c>
      <c r="AN77" s="30">
        <f>SUM('[9]419'!$N$1800)</f>
        <v>107498.262</v>
      </c>
      <c r="AO77" s="7">
        <f t="shared" si="141"/>
        <v>100</v>
      </c>
      <c r="AP77" s="4"/>
      <c r="AQ77" s="5">
        <f t="shared" si="142"/>
        <v>0</v>
      </c>
      <c r="AR77" s="6"/>
      <c r="AS77" s="5">
        <f t="shared" si="143"/>
        <v>0</v>
      </c>
      <c r="AT77" s="6"/>
      <c r="AU77" s="5">
        <f t="shared" si="144"/>
        <v>0</v>
      </c>
      <c r="AV77" s="6"/>
      <c r="AW77" s="7">
        <f t="shared" si="145"/>
        <v>0</v>
      </c>
      <c r="AX77" s="4"/>
      <c r="AY77" s="5">
        <f t="shared" si="146"/>
        <v>0</v>
      </c>
      <c r="AZ77" s="6"/>
      <c r="BA77" s="5">
        <f t="shared" si="147"/>
        <v>0</v>
      </c>
      <c r="BB77" s="6"/>
      <c r="BC77" s="5">
        <f t="shared" si="148"/>
        <v>0</v>
      </c>
      <c r="BD77" s="6"/>
      <c r="BE77" s="7">
        <f t="shared" si="149"/>
        <v>0</v>
      </c>
      <c r="BF77" s="28">
        <f>SUM('[9]419'!$D$432)</f>
        <v>795000</v>
      </c>
      <c r="BG77" s="6">
        <f t="shared" si="127"/>
        <v>258330.30099999998</v>
      </c>
      <c r="BH77" s="8">
        <f t="shared" si="150"/>
        <v>1.8202978777201171E-3</v>
      </c>
      <c r="BI77" s="4">
        <f>SUM([8]naz!$H$320)</f>
        <v>0</v>
      </c>
      <c r="BJ77" s="6">
        <f t="shared" si="118"/>
        <v>258330.30099999998</v>
      </c>
      <c r="BK77" s="6">
        <f t="shared" si="128"/>
        <v>70753.635999999999</v>
      </c>
      <c r="BL77" s="5">
        <f t="shared" si="151"/>
        <v>27.38882574986819</v>
      </c>
      <c r="BM77" s="6">
        <f t="shared" si="129"/>
        <v>187576.66499999998</v>
      </c>
      <c r="BN77" s="5">
        <f t="shared" si="95"/>
        <v>72.61117425013181</v>
      </c>
      <c r="BO77" s="9">
        <f t="shared" si="130"/>
        <v>258330.30099999998</v>
      </c>
      <c r="BP77" s="7">
        <f t="shared" si="119"/>
        <v>100</v>
      </c>
    </row>
    <row r="78" spans="1:68" x14ac:dyDescent="0.2">
      <c r="A78" s="51" t="s">
        <v>100</v>
      </c>
      <c r="B78" s="28">
        <f>SUM('[9]415'!$F$434)</f>
        <v>281958.011</v>
      </c>
      <c r="C78" s="5">
        <f t="shared" si="131"/>
        <v>8.3161003843071745E-3</v>
      </c>
      <c r="D78" s="30">
        <f>SUM('[9]415'!$J$434)</f>
        <v>254710.652</v>
      </c>
      <c r="E78" s="5">
        <f t="shared" si="132"/>
        <v>90.33637707140727</v>
      </c>
      <c r="F78" s="6">
        <f t="shared" si="117"/>
        <v>27247.358999999997</v>
      </c>
      <c r="G78" s="5">
        <f t="shared" si="133"/>
        <v>9.6636229285927246</v>
      </c>
      <c r="H78" s="30">
        <f>SUM('[9]415'!$N$434)</f>
        <v>281958.011</v>
      </c>
      <c r="I78" s="7">
        <f t="shared" si="134"/>
        <v>100</v>
      </c>
      <c r="J78" s="28">
        <f>SUM('[9]415'!$F$885)</f>
        <v>1112041.9890000001</v>
      </c>
      <c r="K78" s="5">
        <f t="shared" si="135"/>
        <v>2.1134976523086723E-2</v>
      </c>
      <c r="L78" s="30">
        <f>SUM('[9]415'!$J$885)</f>
        <v>0</v>
      </c>
      <c r="M78" s="5">
        <f t="shared" si="46"/>
        <v>0</v>
      </c>
      <c r="N78" s="6">
        <f t="shared" si="76"/>
        <v>0</v>
      </c>
      <c r="O78" s="5">
        <f t="shared" si="48"/>
        <v>0</v>
      </c>
      <c r="P78" s="30">
        <f>SUM('[9]415'!$N$885)</f>
        <v>0</v>
      </c>
      <c r="Q78" s="60"/>
      <c r="R78" s="4">
        <f t="shared" si="120"/>
        <v>1394000</v>
      </c>
      <c r="S78" s="5">
        <f t="shared" si="98"/>
        <v>1.6111645566551001E-2</v>
      </c>
      <c r="T78" s="4">
        <f t="shared" si="121"/>
        <v>254710.652</v>
      </c>
      <c r="U78" s="5">
        <f t="shared" si="122"/>
        <v>18.271926255380201</v>
      </c>
      <c r="V78" s="6">
        <f t="shared" si="123"/>
        <v>27247.358999999997</v>
      </c>
      <c r="W78" s="5">
        <f t="shared" si="124"/>
        <v>1.954616857962697</v>
      </c>
      <c r="X78" s="4">
        <f t="shared" si="125"/>
        <v>281958.011</v>
      </c>
      <c r="Y78" s="7">
        <f t="shared" si="126"/>
        <v>20.226543113342899</v>
      </c>
      <c r="Z78" s="4"/>
      <c r="AA78" s="5">
        <f t="shared" si="136"/>
        <v>0</v>
      </c>
      <c r="AB78" s="6"/>
      <c r="AC78" s="5">
        <f t="shared" si="137"/>
        <v>0</v>
      </c>
      <c r="AD78" s="6"/>
      <c r="AE78" s="5">
        <f t="shared" si="138"/>
        <v>0</v>
      </c>
      <c r="AF78" s="6"/>
      <c r="AG78" s="7">
        <f t="shared" si="139"/>
        <v>0</v>
      </c>
      <c r="AH78" s="28">
        <f>SUM('[9]415'!$F$1800)</f>
        <v>5153.9599999999991</v>
      </c>
      <c r="AI78" s="5">
        <f t="shared" si="140"/>
        <v>6.5324818721606268E-4</v>
      </c>
      <c r="AJ78" s="30">
        <f>SUM('[9]415'!$J$1800)</f>
        <v>5153.96</v>
      </c>
      <c r="AK78" s="5">
        <f t="shared" si="56"/>
        <v>100.00000000000003</v>
      </c>
      <c r="AL78" s="6">
        <f t="shared" si="84"/>
        <v>0</v>
      </c>
      <c r="AM78" s="5">
        <f t="shared" si="58"/>
        <v>0</v>
      </c>
      <c r="AN78" s="30">
        <f>SUM('[9]415'!$N$1800)</f>
        <v>5153.96</v>
      </c>
      <c r="AO78" s="7">
        <f t="shared" si="141"/>
        <v>100.00000000000003</v>
      </c>
      <c r="AP78" s="4"/>
      <c r="AQ78" s="5">
        <f t="shared" si="142"/>
        <v>0</v>
      </c>
      <c r="AR78" s="6"/>
      <c r="AS78" s="5">
        <f t="shared" si="143"/>
        <v>0</v>
      </c>
      <c r="AT78" s="6"/>
      <c r="AU78" s="5">
        <f t="shared" si="144"/>
        <v>0</v>
      </c>
      <c r="AV78" s="6"/>
      <c r="AW78" s="7">
        <f t="shared" si="145"/>
        <v>0</v>
      </c>
      <c r="AX78" s="4"/>
      <c r="AY78" s="5">
        <f t="shared" si="146"/>
        <v>0</v>
      </c>
      <c r="AZ78" s="6"/>
      <c r="BA78" s="5">
        <f t="shared" si="147"/>
        <v>0</v>
      </c>
      <c r="BB78" s="6"/>
      <c r="BC78" s="5">
        <f t="shared" si="148"/>
        <v>0</v>
      </c>
      <c r="BD78" s="6"/>
      <c r="BE78" s="7">
        <f t="shared" si="149"/>
        <v>0</v>
      </c>
      <c r="BF78" s="28">
        <f>SUM('[9]415'!$D$432)</f>
        <v>52000</v>
      </c>
      <c r="BG78" s="6">
        <f t="shared" si="127"/>
        <v>287111.97100000002</v>
      </c>
      <c r="BH78" s="8">
        <f t="shared" si="150"/>
        <v>2.0231049530629389E-3</v>
      </c>
      <c r="BI78" s="4">
        <f>SUM([8]pab!$H$320)</f>
        <v>0</v>
      </c>
      <c r="BJ78" s="6">
        <f t="shared" si="118"/>
        <v>287111.97100000002</v>
      </c>
      <c r="BK78" s="6">
        <f t="shared" si="128"/>
        <v>259864.61199999999</v>
      </c>
      <c r="BL78" s="5">
        <f t="shared" si="151"/>
        <v>90.509849204441565</v>
      </c>
      <c r="BM78" s="6">
        <f t="shared" si="129"/>
        <v>27247.358999999997</v>
      </c>
      <c r="BN78" s="5">
        <f t="shared" si="95"/>
        <v>9.4901507955584314</v>
      </c>
      <c r="BO78" s="9">
        <f t="shared" si="130"/>
        <v>287111.97100000002</v>
      </c>
      <c r="BP78" s="7">
        <f t="shared" si="119"/>
        <v>100</v>
      </c>
    </row>
    <row r="79" spans="1:68" x14ac:dyDescent="0.2">
      <c r="A79" s="51" t="s">
        <v>104</v>
      </c>
      <c r="B79" s="28">
        <f>SUM('[9]420'!$F$434)</f>
        <v>1041704.088</v>
      </c>
      <c r="C79" s="5">
        <f t="shared" si="131"/>
        <v>3.0724134192275723E-2</v>
      </c>
      <c r="D79" s="30">
        <f>SUM('[9]420'!$J$434)</f>
        <v>1008284.4340000001</v>
      </c>
      <c r="E79" s="5">
        <f t="shared" si="132"/>
        <v>96.791828467894064</v>
      </c>
      <c r="F79" s="6">
        <f t="shared" si="117"/>
        <v>33419.653999999864</v>
      </c>
      <c r="G79" s="5">
        <f t="shared" si="133"/>
        <v>3.2081715321059452</v>
      </c>
      <c r="H79" s="30">
        <f>SUM('[9]420'!$N$434)</f>
        <v>1041704.088</v>
      </c>
      <c r="I79" s="7">
        <f t="shared" si="134"/>
        <v>100</v>
      </c>
      <c r="J79" s="28">
        <f>SUM('[9]420'!$F$885)</f>
        <v>2358295.912</v>
      </c>
      <c r="K79" s="5">
        <f t="shared" si="135"/>
        <v>4.4820725501050651E-2</v>
      </c>
      <c r="L79" s="30">
        <f>SUM('[9]420'!$J$885)</f>
        <v>129403.281</v>
      </c>
      <c r="M79" s="5">
        <f t="shared" si="46"/>
        <v>5.4871519872269534</v>
      </c>
      <c r="N79" s="6">
        <f t="shared" si="76"/>
        <v>33844.968000000008</v>
      </c>
      <c r="O79" s="5">
        <f t="shared" si="48"/>
        <v>1.435145090477518</v>
      </c>
      <c r="P79" s="30">
        <f>SUM('[9]420'!$N$885)</f>
        <v>163248.24900000001</v>
      </c>
      <c r="Q79" s="60"/>
      <c r="R79" s="4">
        <f t="shared" si="120"/>
        <v>3400000</v>
      </c>
      <c r="S79" s="5">
        <f t="shared" si="98"/>
        <v>3.9296696503782931E-2</v>
      </c>
      <c r="T79" s="4">
        <f t="shared" si="121"/>
        <v>1137687.7150000001</v>
      </c>
      <c r="U79" s="5">
        <f t="shared" si="122"/>
        <v>33.461403382352941</v>
      </c>
      <c r="V79" s="6">
        <f t="shared" si="123"/>
        <v>67264.621999999974</v>
      </c>
      <c r="W79" s="5">
        <f t="shared" si="124"/>
        <v>1.9783712352941167</v>
      </c>
      <c r="X79" s="4">
        <f t="shared" si="125"/>
        <v>1204952.3370000001</v>
      </c>
      <c r="Y79" s="7">
        <f t="shared" si="126"/>
        <v>35.43977461764706</v>
      </c>
      <c r="Z79" s="4"/>
      <c r="AA79" s="5">
        <f t="shared" si="136"/>
        <v>0</v>
      </c>
      <c r="AB79" s="6"/>
      <c r="AC79" s="5">
        <f t="shared" si="137"/>
        <v>0</v>
      </c>
      <c r="AD79" s="6"/>
      <c r="AE79" s="5">
        <f t="shared" si="138"/>
        <v>0</v>
      </c>
      <c r="AF79" s="6"/>
      <c r="AG79" s="7">
        <f t="shared" si="139"/>
        <v>0</v>
      </c>
      <c r="AH79" s="28">
        <f>SUM('[9]420'!$F$1800)</f>
        <v>263031.88500000001</v>
      </c>
      <c r="AI79" s="5">
        <f t="shared" si="140"/>
        <v>3.3338462474732808E-2</v>
      </c>
      <c r="AJ79" s="30">
        <f>SUM('[9]420'!$J$1800)</f>
        <v>242095.81700000001</v>
      </c>
      <c r="AK79" s="5">
        <f t="shared" si="56"/>
        <v>92.040482848685812</v>
      </c>
      <c r="AL79" s="6">
        <f t="shared" si="84"/>
        <v>20936.067999999999</v>
      </c>
      <c r="AM79" s="5">
        <f t="shared" si="58"/>
        <v>7.9595171513141825</v>
      </c>
      <c r="AN79" s="30">
        <f>SUM('[9]420'!$N$1800)</f>
        <v>263031.88500000001</v>
      </c>
      <c r="AO79" s="7">
        <f t="shared" si="141"/>
        <v>100</v>
      </c>
      <c r="AP79" s="4"/>
      <c r="AQ79" s="5">
        <f t="shared" si="142"/>
        <v>0</v>
      </c>
      <c r="AR79" s="6"/>
      <c r="AS79" s="5">
        <f t="shared" si="143"/>
        <v>0</v>
      </c>
      <c r="AT79" s="6"/>
      <c r="AU79" s="5">
        <f t="shared" si="144"/>
        <v>0</v>
      </c>
      <c r="AV79" s="6"/>
      <c r="AW79" s="7">
        <f t="shared" si="145"/>
        <v>0</v>
      </c>
      <c r="AX79" s="4"/>
      <c r="AY79" s="5">
        <f t="shared" si="146"/>
        <v>0</v>
      </c>
      <c r="AZ79" s="6"/>
      <c r="BA79" s="5">
        <f t="shared" si="147"/>
        <v>0</v>
      </c>
      <c r="BB79" s="6"/>
      <c r="BC79" s="5">
        <f t="shared" si="148"/>
        <v>0</v>
      </c>
      <c r="BD79" s="6"/>
      <c r="BE79" s="7">
        <f t="shared" si="149"/>
        <v>0</v>
      </c>
      <c r="BF79" s="28">
        <f>SUM('[9]408'!$D$432)</f>
        <v>34574000</v>
      </c>
      <c r="BG79" s="6">
        <f t="shared" si="127"/>
        <v>1304735.973</v>
      </c>
      <c r="BH79" s="8">
        <f t="shared" si="150"/>
        <v>9.1936877456624492E-3</v>
      </c>
      <c r="BI79" s="4">
        <f>SUM([8]cri!$H$320)</f>
        <v>0</v>
      </c>
      <c r="BJ79" s="6">
        <f t="shared" si="118"/>
        <v>1304735.973</v>
      </c>
      <c r="BK79" s="6">
        <f t="shared" si="128"/>
        <v>1250380.2510000002</v>
      </c>
      <c r="BL79" s="5">
        <f t="shared" si="151"/>
        <v>95.833967704974143</v>
      </c>
      <c r="BM79" s="6">
        <f t="shared" si="129"/>
        <v>54355.721999999863</v>
      </c>
      <c r="BN79" s="5">
        <f t="shared" si="95"/>
        <v>4.1660322950258584</v>
      </c>
      <c r="BO79" s="9">
        <f t="shared" si="130"/>
        <v>1304735.973</v>
      </c>
      <c r="BP79" s="7">
        <f t="shared" si="119"/>
        <v>100</v>
      </c>
    </row>
    <row r="80" spans="1:68" x14ac:dyDescent="0.2">
      <c r="A80" s="51" t="s">
        <v>101</v>
      </c>
      <c r="B80" s="28">
        <f>SUM('[9]422'!$F$434)</f>
        <v>74872.849999999977</v>
      </c>
      <c r="C80" s="5">
        <f t="shared" si="131"/>
        <v>2.2083080188105499E-3</v>
      </c>
      <c r="D80" s="30">
        <f>SUM('[9]422'!$J$434)</f>
        <v>74872.850000000006</v>
      </c>
      <c r="E80" s="5">
        <f t="shared" si="132"/>
        <v>100.00000000000004</v>
      </c>
      <c r="F80" s="6">
        <f t="shared" si="117"/>
        <v>0</v>
      </c>
      <c r="G80" s="5">
        <f t="shared" si="133"/>
        <v>0</v>
      </c>
      <c r="H80" s="30">
        <f>SUM('[9]422'!$N$434)</f>
        <v>74872.850000000006</v>
      </c>
      <c r="I80" s="7">
        <f t="shared" si="134"/>
        <v>100.00000000000004</v>
      </c>
      <c r="J80" s="28">
        <f>SUM('[9]422'!$F$885)</f>
        <v>865127.15</v>
      </c>
      <c r="K80" s="5">
        <f t="shared" si="135"/>
        <v>1.6442222672884095E-2</v>
      </c>
      <c r="L80" s="30">
        <f>SUM('[9]422'!$J$885)</f>
        <v>0</v>
      </c>
      <c r="M80" s="5">
        <f t="shared" si="46"/>
        <v>0</v>
      </c>
      <c r="N80" s="6">
        <f t="shared" si="76"/>
        <v>0</v>
      </c>
      <c r="O80" s="5">
        <f t="shared" si="48"/>
        <v>0</v>
      </c>
      <c r="P80" s="30">
        <f>SUM('[9]422'!$N$885)</f>
        <v>0</v>
      </c>
      <c r="Q80" s="60"/>
      <c r="R80" s="4">
        <f t="shared" si="120"/>
        <v>940000</v>
      </c>
      <c r="S80" s="5">
        <f t="shared" si="98"/>
        <v>1.0864380798104692E-2</v>
      </c>
      <c r="T80" s="4">
        <f t="shared" si="121"/>
        <v>74872.850000000006</v>
      </c>
      <c r="U80" s="5">
        <f t="shared" si="122"/>
        <v>7.9651968085106386</v>
      </c>
      <c r="V80" s="6">
        <f t="shared" si="123"/>
        <v>0</v>
      </c>
      <c r="W80" s="5">
        <f t="shared" si="124"/>
        <v>0</v>
      </c>
      <c r="X80" s="4">
        <f t="shared" si="125"/>
        <v>74872.850000000006</v>
      </c>
      <c r="Y80" s="7">
        <f t="shared" si="126"/>
        <v>7.9651968085106386</v>
      </c>
      <c r="Z80" s="4"/>
      <c r="AA80" s="5">
        <f t="shared" si="136"/>
        <v>0</v>
      </c>
      <c r="AB80" s="6"/>
      <c r="AC80" s="5">
        <f t="shared" si="137"/>
        <v>0</v>
      </c>
      <c r="AD80" s="6"/>
      <c r="AE80" s="5">
        <f t="shared" si="138"/>
        <v>0</v>
      </c>
      <c r="AF80" s="6"/>
      <c r="AG80" s="7">
        <f t="shared" si="139"/>
        <v>0</v>
      </c>
      <c r="AH80" s="28">
        <f>SUM('[9]422'!$F$1800)</f>
        <v>612911.54200000002</v>
      </c>
      <c r="AI80" s="5">
        <f t="shared" si="140"/>
        <v>7.7684606348380994E-2</v>
      </c>
      <c r="AJ80" s="30">
        <f>SUM('[9]422'!$J$1800)</f>
        <v>338443.935</v>
      </c>
      <c r="AK80" s="5">
        <f t="shared" si="56"/>
        <v>55.219050679910339</v>
      </c>
      <c r="AL80" s="6">
        <f t="shared" si="84"/>
        <v>274467.60700000002</v>
      </c>
      <c r="AM80" s="5">
        <f t="shared" si="58"/>
        <v>44.780949320089654</v>
      </c>
      <c r="AN80" s="30">
        <f>SUM('[9]422'!$N$1800)</f>
        <v>612911.54200000002</v>
      </c>
      <c r="AO80" s="7">
        <f t="shared" si="141"/>
        <v>100</v>
      </c>
      <c r="AP80" s="4"/>
      <c r="AQ80" s="5">
        <f t="shared" si="142"/>
        <v>0</v>
      </c>
      <c r="AR80" s="6"/>
      <c r="AS80" s="5">
        <f t="shared" si="143"/>
        <v>0</v>
      </c>
      <c r="AT80" s="6"/>
      <c r="AU80" s="5">
        <f t="shared" si="144"/>
        <v>0</v>
      </c>
      <c r="AV80" s="6"/>
      <c r="AW80" s="7">
        <f t="shared" si="145"/>
        <v>0</v>
      </c>
      <c r="AX80" s="4"/>
      <c r="AY80" s="5">
        <f t="shared" si="146"/>
        <v>0</v>
      </c>
      <c r="AZ80" s="6"/>
      <c r="BA80" s="5">
        <f t="shared" si="147"/>
        <v>0</v>
      </c>
      <c r="BB80" s="6"/>
      <c r="BC80" s="5">
        <f t="shared" si="148"/>
        <v>0</v>
      </c>
      <c r="BD80" s="6"/>
      <c r="BE80" s="7">
        <f t="shared" si="149"/>
        <v>0</v>
      </c>
      <c r="BF80" s="28">
        <f>SUM('[9]422'!$D$432)</f>
        <v>1228000</v>
      </c>
      <c r="BG80" s="6">
        <f t="shared" si="127"/>
        <v>687784.39199999999</v>
      </c>
      <c r="BH80" s="8">
        <f t="shared" si="150"/>
        <v>4.8464019290041438E-3</v>
      </c>
      <c r="BI80" s="4">
        <f>SUM([8]raf!$H$320)</f>
        <v>0</v>
      </c>
      <c r="BJ80" s="6">
        <f t="shared" si="118"/>
        <v>687784.39199999999</v>
      </c>
      <c r="BK80" s="6">
        <f t="shared" si="128"/>
        <v>413316.78500000003</v>
      </c>
      <c r="BL80" s="5">
        <f t="shared" si="151"/>
        <v>60.093946563416644</v>
      </c>
      <c r="BM80" s="6">
        <f t="shared" si="129"/>
        <v>274467.60700000002</v>
      </c>
      <c r="BN80" s="5">
        <f t="shared" si="95"/>
        <v>39.906053436583363</v>
      </c>
      <c r="BO80" s="9">
        <f t="shared" si="130"/>
        <v>687784.39199999999</v>
      </c>
      <c r="BP80" s="7">
        <f t="shared" si="119"/>
        <v>100</v>
      </c>
    </row>
    <row r="81" spans="1:68" x14ac:dyDescent="0.2">
      <c r="A81" s="51" t="s">
        <v>102</v>
      </c>
      <c r="B81" s="28">
        <f>SUM('[9]421'!$F$434)</f>
        <v>717000</v>
      </c>
      <c r="C81" s="5">
        <f t="shared" si="131"/>
        <v>2.1147276342321213E-2</v>
      </c>
      <c r="D81" s="30">
        <f>SUM('[9]421'!$J$434)</f>
        <v>11880.28</v>
      </c>
      <c r="E81" s="5">
        <f t="shared" si="132"/>
        <v>1.6569428172942817</v>
      </c>
      <c r="F81" s="6">
        <f t="shared" si="117"/>
        <v>0</v>
      </c>
      <c r="G81" s="5">
        <f t="shared" si="133"/>
        <v>0</v>
      </c>
      <c r="H81" s="30">
        <f>SUM('[9]421'!$N$434)</f>
        <v>11880.28</v>
      </c>
      <c r="I81" s="7">
        <f t="shared" si="134"/>
        <v>1.6569428172942817</v>
      </c>
      <c r="J81" s="28">
        <f>SUM('[9]421'!$F$885)</f>
        <v>705119.72</v>
      </c>
      <c r="K81" s="5">
        <f t="shared" si="135"/>
        <v>1.3401192468970237E-2</v>
      </c>
      <c r="L81" s="30">
        <f>SUM('[9]421'!$J$885)</f>
        <v>0</v>
      </c>
      <c r="M81" s="5">
        <f t="shared" si="46"/>
        <v>0</v>
      </c>
      <c r="N81" s="6">
        <f t="shared" si="76"/>
        <v>657.37199999999996</v>
      </c>
      <c r="O81" s="5">
        <f t="shared" si="48"/>
        <v>9.3228423678180489E-2</v>
      </c>
      <c r="P81" s="30">
        <f>SUM('[9]421'!$N$885)</f>
        <v>657.37199999999996</v>
      </c>
      <c r="Q81" s="60"/>
      <c r="R81" s="4">
        <f t="shared" si="120"/>
        <v>1422119.72</v>
      </c>
      <c r="S81" s="5">
        <f t="shared" si="98"/>
        <v>1.6436649126142573E-2</v>
      </c>
      <c r="T81" s="4">
        <f t="shared" si="121"/>
        <v>11880.28</v>
      </c>
      <c r="U81" s="5">
        <f t="shared" si="122"/>
        <v>0.83539239579632585</v>
      </c>
      <c r="V81" s="6">
        <f t="shared" si="123"/>
        <v>657.37199999999939</v>
      </c>
      <c r="W81" s="5">
        <f t="shared" si="124"/>
        <v>4.6224800258026055E-2</v>
      </c>
      <c r="X81" s="4">
        <f t="shared" si="125"/>
        <v>12537.652</v>
      </c>
      <c r="Y81" s="7">
        <f t="shared" si="126"/>
        <v>0.88161719605435196</v>
      </c>
      <c r="Z81" s="4"/>
      <c r="AA81" s="5">
        <f t="shared" si="136"/>
        <v>0</v>
      </c>
      <c r="AB81" s="6"/>
      <c r="AC81" s="5">
        <f t="shared" si="137"/>
        <v>0</v>
      </c>
      <c r="AD81" s="6"/>
      <c r="AE81" s="5">
        <f t="shared" si="138"/>
        <v>0</v>
      </c>
      <c r="AF81" s="6"/>
      <c r="AG81" s="7">
        <f t="shared" si="139"/>
        <v>0</v>
      </c>
      <c r="AH81" s="28">
        <f>SUM('[9]421'!$F$1800)</f>
        <v>772663.83400000003</v>
      </c>
      <c r="AI81" s="5">
        <f t="shared" si="140"/>
        <v>9.7932705897584169E-2</v>
      </c>
      <c r="AJ81" s="30">
        <f>SUM('[9]421'!$J$1800)</f>
        <v>62770.080999999998</v>
      </c>
      <c r="AK81" s="5">
        <f t="shared" si="56"/>
        <v>8.1238538984082957</v>
      </c>
      <c r="AL81" s="6">
        <f t="shared" si="84"/>
        <v>708943.74600000004</v>
      </c>
      <c r="AM81" s="5">
        <f t="shared" si="58"/>
        <v>91.753193925212244</v>
      </c>
      <c r="AN81" s="30">
        <f>SUM('[9]421'!$N$1800)</f>
        <v>771713.82700000005</v>
      </c>
      <c r="AO81" s="7">
        <f t="shared" si="141"/>
        <v>99.877047823620529</v>
      </c>
      <c r="AP81" s="4"/>
      <c r="AQ81" s="5">
        <f t="shared" si="142"/>
        <v>0</v>
      </c>
      <c r="AR81" s="6"/>
      <c r="AS81" s="5">
        <f t="shared" si="143"/>
        <v>0</v>
      </c>
      <c r="AT81" s="6"/>
      <c r="AU81" s="5">
        <f t="shared" si="144"/>
        <v>0</v>
      </c>
      <c r="AV81" s="6"/>
      <c r="AW81" s="7">
        <f t="shared" si="145"/>
        <v>0</v>
      </c>
      <c r="AX81" s="4"/>
      <c r="AY81" s="5">
        <f t="shared" si="146"/>
        <v>0</v>
      </c>
      <c r="AZ81" s="6"/>
      <c r="BA81" s="5">
        <f t="shared" si="147"/>
        <v>0</v>
      </c>
      <c r="BB81" s="6"/>
      <c r="BC81" s="5">
        <f t="shared" si="148"/>
        <v>0</v>
      </c>
      <c r="BD81" s="6"/>
      <c r="BE81" s="7">
        <f t="shared" si="149"/>
        <v>0</v>
      </c>
      <c r="BF81" s="28">
        <f>SUM('[9]421'!$D$432)</f>
        <v>0</v>
      </c>
      <c r="BG81" s="6">
        <f t="shared" si="127"/>
        <v>1489663.834</v>
      </c>
      <c r="BH81" s="8">
        <f t="shared" si="150"/>
        <v>1.0496762884763616E-2</v>
      </c>
      <c r="BI81" s="4">
        <f>SUM([8]vis!$H$320)</f>
        <v>0</v>
      </c>
      <c r="BJ81" s="6">
        <f t="shared" si="118"/>
        <v>1489663.834</v>
      </c>
      <c r="BK81" s="6">
        <f t="shared" si="128"/>
        <v>74650.361000000004</v>
      </c>
      <c r="BL81" s="5">
        <f t="shared" si="151"/>
        <v>5.0112219479445326</v>
      </c>
      <c r="BM81" s="6">
        <f t="shared" si="129"/>
        <v>708943.74600000004</v>
      </c>
      <c r="BN81" s="5">
        <f t="shared" si="95"/>
        <v>47.590854380640089</v>
      </c>
      <c r="BO81" s="9">
        <f t="shared" si="130"/>
        <v>783594.10700000008</v>
      </c>
      <c r="BP81" s="7">
        <f t="shared" si="119"/>
        <v>52.602076328584616</v>
      </c>
    </row>
    <row r="82" spans="1:68" s="21" customFormat="1" x14ac:dyDescent="0.2">
      <c r="A82" s="51" t="s">
        <v>103</v>
      </c>
      <c r="B82" s="28">
        <f>SUM('[9]423'!$F$434)</f>
        <v>0</v>
      </c>
      <c r="C82" s="17">
        <f t="shared" si="131"/>
        <v>0</v>
      </c>
      <c r="D82" s="30">
        <f>SUM('[9]423'!$J$434)</f>
        <v>0</v>
      </c>
      <c r="E82" s="17">
        <f t="shared" si="132"/>
        <v>0</v>
      </c>
      <c r="F82" s="6">
        <f t="shared" si="117"/>
        <v>0</v>
      </c>
      <c r="G82" s="5">
        <f t="shared" si="133"/>
        <v>0</v>
      </c>
      <c r="H82" s="30">
        <f>SUM('[9]423'!$N$434)</f>
        <v>0</v>
      </c>
      <c r="I82" s="19">
        <f t="shared" si="134"/>
        <v>0</v>
      </c>
      <c r="J82" s="28">
        <f>SUM('[9]423'!$F$885)</f>
        <v>106430</v>
      </c>
      <c r="K82" s="17">
        <f t="shared" si="135"/>
        <v>2.0227613467859078E-3</v>
      </c>
      <c r="L82" s="30">
        <f>SUM('[9]423'!$J$885)</f>
        <v>0</v>
      </c>
      <c r="M82" s="17">
        <f t="shared" si="46"/>
        <v>0</v>
      </c>
      <c r="N82" s="6">
        <f t="shared" si="76"/>
        <v>0</v>
      </c>
      <c r="O82" s="5">
        <f t="shared" si="48"/>
        <v>0</v>
      </c>
      <c r="P82" s="30">
        <f>SUM('[9]423'!$N$885)</f>
        <v>0</v>
      </c>
      <c r="Q82" s="61"/>
      <c r="R82" s="4">
        <f t="shared" si="120"/>
        <v>106430</v>
      </c>
      <c r="S82" s="5">
        <f t="shared" si="98"/>
        <v>1.2301021790875344E-3</v>
      </c>
      <c r="T82" s="4">
        <f t="shared" si="121"/>
        <v>0</v>
      </c>
      <c r="U82" s="5">
        <f t="shared" si="122"/>
        <v>0</v>
      </c>
      <c r="V82" s="6">
        <f t="shared" si="123"/>
        <v>0</v>
      </c>
      <c r="W82" s="5">
        <f t="shared" si="124"/>
        <v>0</v>
      </c>
      <c r="X82" s="4">
        <f t="shared" si="125"/>
        <v>0</v>
      </c>
      <c r="Y82" s="7">
        <f t="shared" si="126"/>
        <v>0</v>
      </c>
      <c r="Z82" s="16"/>
      <c r="AA82" s="17">
        <f t="shared" si="136"/>
        <v>0</v>
      </c>
      <c r="AB82" s="18"/>
      <c r="AC82" s="17">
        <f t="shared" si="137"/>
        <v>0</v>
      </c>
      <c r="AD82" s="6"/>
      <c r="AE82" s="5">
        <f t="shared" si="138"/>
        <v>0</v>
      </c>
      <c r="AF82" s="18"/>
      <c r="AG82" s="19">
        <f t="shared" si="139"/>
        <v>0</v>
      </c>
      <c r="AH82" s="28">
        <f>SUM('[9]423'!$F$1800)</f>
        <v>647586.24800000002</v>
      </c>
      <c r="AI82" s="17">
        <f t="shared" si="140"/>
        <v>8.2079516056013574E-2</v>
      </c>
      <c r="AJ82" s="30">
        <f>SUM('[9]423'!$J$1800)</f>
        <v>471890.87199999997</v>
      </c>
      <c r="AK82" s="17">
        <f t="shared" si="56"/>
        <v>72.869192861550687</v>
      </c>
      <c r="AL82" s="6">
        <f t="shared" si="84"/>
        <v>175695.37600000005</v>
      </c>
      <c r="AM82" s="5">
        <f t="shared" si="58"/>
        <v>27.13080713844931</v>
      </c>
      <c r="AN82" s="30">
        <f>SUM('[9]423'!$N$1800)</f>
        <v>647586.24800000002</v>
      </c>
      <c r="AO82" s="19">
        <f t="shared" si="141"/>
        <v>100</v>
      </c>
      <c r="AP82" s="16"/>
      <c r="AQ82" s="17">
        <f t="shared" si="142"/>
        <v>0</v>
      </c>
      <c r="AR82" s="18"/>
      <c r="AS82" s="17">
        <f t="shared" si="143"/>
        <v>0</v>
      </c>
      <c r="AT82" s="6"/>
      <c r="AU82" s="5">
        <f t="shared" si="144"/>
        <v>0</v>
      </c>
      <c r="AV82" s="18"/>
      <c r="AW82" s="19">
        <f t="shared" si="145"/>
        <v>0</v>
      </c>
      <c r="AX82" s="16"/>
      <c r="AY82" s="17">
        <f t="shared" si="146"/>
        <v>0</v>
      </c>
      <c r="AZ82" s="18"/>
      <c r="BA82" s="17">
        <f t="shared" si="147"/>
        <v>0</v>
      </c>
      <c r="BB82" s="6"/>
      <c r="BC82" s="5">
        <f t="shared" si="148"/>
        <v>0</v>
      </c>
      <c r="BD82" s="18"/>
      <c r="BE82" s="19">
        <f t="shared" si="149"/>
        <v>0</v>
      </c>
      <c r="BF82" s="28">
        <f>SUM('[9]423'!$D$432)</f>
        <v>349000</v>
      </c>
      <c r="BG82" s="6">
        <f t="shared" si="127"/>
        <v>647586.24800000002</v>
      </c>
      <c r="BH82" s="20">
        <f t="shared" si="150"/>
        <v>4.5631498446445642E-3</v>
      </c>
      <c r="BI82" s="16">
        <f>SUM(BI60:BI81)</f>
        <v>0</v>
      </c>
      <c r="BJ82" s="6">
        <f t="shared" si="118"/>
        <v>647586.24800000002</v>
      </c>
      <c r="BK82" s="6">
        <f t="shared" si="128"/>
        <v>471890.87199999997</v>
      </c>
      <c r="BL82" s="5">
        <f t="shared" si="151"/>
        <v>72.869192861550687</v>
      </c>
      <c r="BM82" s="18">
        <f t="shared" si="129"/>
        <v>175695.37600000005</v>
      </c>
      <c r="BN82" s="5">
        <f t="shared" si="95"/>
        <v>27.13080713844931</v>
      </c>
      <c r="BO82" s="34">
        <f t="shared" si="130"/>
        <v>647586.24800000002</v>
      </c>
      <c r="BP82" s="7">
        <f t="shared" si="119"/>
        <v>100</v>
      </c>
    </row>
    <row r="83" spans="1:68" s="15" customFormat="1" ht="16.5" thickBot="1" x14ac:dyDescent="0.3">
      <c r="A83" s="58" t="s">
        <v>76</v>
      </c>
      <c r="B83" s="35">
        <f>SUM(B61:B82)</f>
        <v>4630016.2729999973</v>
      </c>
      <c r="C83" s="36">
        <f t="shared" si="131"/>
        <v>0.13655820585017445</v>
      </c>
      <c r="D83" s="37">
        <f>SUM(D61:D82)</f>
        <v>2847647.048</v>
      </c>
      <c r="E83" s="36">
        <f t="shared" si="132"/>
        <v>61.504039728890206</v>
      </c>
      <c r="F83" s="37">
        <f>SUM(F61:F82)</f>
        <v>947249.50499999966</v>
      </c>
      <c r="G83" s="36">
        <f t="shared" si="133"/>
        <v>20.458880685234263</v>
      </c>
      <c r="H83" s="37">
        <f>SUM(H61:H82)</f>
        <v>3794896.5529999998</v>
      </c>
      <c r="I83" s="38">
        <f t="shared" si="134"/>
        <v>81.962920414124468</v>
      </c>
      <c r="J83" s="35">
        <f>SUM(J61:J82)</f>
        <v>82766317.284999996</v>
      </c>
      <c r="K83" s="36">
        <f>IF(OR(J83=0,J$84=0),0,J83/J$84)*100</f>
        <v>1.5730198949536442</v>
      </c>
      <c r="L83" s="37">
        <f>SUM(L61:L82)</f>
        <v>129403.281</v>
      </c>
      <c r="M83" s="36">
        <f>IF(OR(L83=0,J83=0),0,L83/J83)*100</f>
        <v>0.15634775745114876</v>
      </c>
      <c r="N83" s="37">
        <f>SUM(N61:N82)</f>
        <v>34502.340000000011</v>
      </c>
      <c r="O83" s="36">
        <f>IF(OR(N83=0,J83=0),0,N83/J83)*100</f>
        <v>4.1686450638118433E-2</v>
      </c>
      <c r="P83" s="37">
        <f>SUM(P61:P82)</f>
        <v>163905.62100000001</v>
      </c>
      <c r="Q83" s="38">
        <f>IF(OR(P83=0,J83=0),0,P83/J83)*100</f>
        <v>0.19803420808926719</v>
      </c>
      <c r="R83" s="35">
        <f>SUM(R61:R82)</f>
        <v>87396333.557999998</v>
      </c>
      <c r="S83" s="36">
        <f>IF(OR(R83=0,R$84=0),0,R83/R$84)*100</f>
        <v>1.0101138809917956</v>
      </c>
      <c r="T83" s="37">
        <f>SUM(T61:T82)</f>
        <v>2977050.3289999999</v>
      </c>
      <c r="U83" s="36">
        <f t="shared" si="122"/>
        <v>3.4063789724362983</v>
      </c>
      <c r="V83" s="37">
        <f>SUM(V61:V82)</f>
        <v>981751.84499999974</v>
      </c>
      <c r="W83" s="36">
        <f t="shared" si="124"/>
        <v>1.1233329878174656</v>
      </c>
      <c r="X83" s="37">
        <f>SUM(X61:X82)</f>
        <v>3958802.1740000001</v>
      </c>
      <c r="Y83" s="38">
        <f t="shared" si="126"/>
        <v>4.5297119602537643</v>
      </c>
      <c r="Z83" s="35"/>
      <c r="AA83" s="36">
        <f t="shared" si="136"/>
        <v>0</v>
      </c>
      <c r="AB83" s="37"/>
      <c r="AC83" s="36">
        <f t="shared" si="137"/>
        <v>0</v>
      </c>
      <c r="AD83" s="37"/>
      <c r="AE83" s="36">
        <f t="shared" si="138"/>
        <v>0</v>
      </c>
      <c r="AF83" s="37"/>
      <c r="AG83" s="38">
        <f t="shared" si="139"/>
        <v>0</v>
      </c>
      <c r="AH83" s="35">
        <f>SUM(AH61:AH82)</f>
        <v>20897351.763</v>
      </c>
      <c r="AI83" s="36">
        <f t="shared" si="140"/>
        <v>2.6486734776358651</v>
      </c>
      <c r="AJ83" s="37">
        <f>SUM(AJ61:AJ82)</f>
        <v>6807995.591</v>
      </c>
      <c r="AK83" s="36">
        <f>IF(OR(AJ83=0,AH83=0),0,AJ83/AH83)*100</f>
        <v>32.578269573152134</v>
      </c>
      <c r="AL83" s="37">
        <f>SUM(AL61:AL82)</f>
        <v>11253682.185000001</v>
      </c>
      <c r="AM83" s="36">
        <f>IF(OR(AL83=0,AH83=0),0,AL83/AH83)*100</f>
        <v>53.852192912430709</v>
      </c>
      <c r="AN83" s="37">
        <f>SUM(AN61:AN82)</f>
        <v>18061677.776000001</v>
      </c>
      <c r="AO83" s="38">
        <f t="shared" si="141"/>
        <v>86.430462485582851</v>
      </c>
      <c r="AP83" s="35"/>
      <c r="AQ83" s="36">
        <f t="shared" si="142"/>
        <v>0</v>
      </c>
      <c r="AR83" s="37">
        <f>SUM(AR61:AR82)</f>
        <v>0</v>
      </c>
      <c r="AS83" s="36">
        <f t="shared" si="143"/>
        <v>0</v>
      </c>
      <c r="AT83" s="37"/>
      <c r="AU83" s="36">
        <f t="shared" si="144"/>
        <v>0</v>
      </c>
      <c r="AV83" s="37">
        <f>SUM(AV61:AV82)</f>
        <v>0</v>
      </c>
      <c r="AW83" s="38">
        <f t="shared" si="145"/>
        <v>0</v>
      </c>
      <c r="AX83" s="35"/>
      <c r="AY83" s="36">
        <f t="shared" si="146"/>
        <v>0</v>
      </c>
      <c r="AZ83" s="37"/>
      <c r="BA83" s="36">
        <f t="shared" si="147"/>
        <v>0</v>
      </c>
      <c r="BB83" s="37"/>
      <c r="BC83" s="36">
        <f t="shared" si="148"/>
        <v>0</v>
      </c>
      <c r="BD83" s="37"/>
      <c r="BE83" s="38">
        <f t="shared" si="149"/>
        <v>0</v>
      </c>
      <c r="BF83" s="35">
        <f>SUM(BF61:BF82)</f>
        <v>114409000</v>
      </c>
      <c r="BG83" s="37">
        <f>SUM(BG61:BG82)</f>
        <v>25527368.035999998</v>
      </c>
      <c r="BH83" s="39">
        <f t="shared" si="150"/>
        <v>0.17987597149786602</v>
      </c>
      <c r="BI83" s="35">
        <f>SUM(BI61:BI82)</f>
        <v>0</v>
      </c>
      <c r="BJ83" s="37">
        <f>SUM(BJ61:BJ82)</f>
        <v>25527368.035999998</v>
      </c>
      <c r="BK83" s="37">
        <f>SUM(BK61:BK82)</f>
        <v>9655642.6390000004</v>
      </c>
      <c r="BL83" s="36">
        <f t="shared" si="151"/>
        <v>37.824669685425931</v>
      </c>
      <c r="BM83" s="37">
        <f>SUM(BM61:BM82)</f>
        <v>12200931.690000001</v>
      </c>
      <c r="BN83" s="36">
        <f t="shared" si="95"/>
        <v>47.795494125338827</v>
      </c>
      <c r="BO83" s="37">
        <f>SUM(BO61:BO82)</f>
        <v>21856574.329000004</v>
      </c>
      <c r="BP83" s="38">
        <f t="shared" si="119"/>
        <v>85.620163810764765</v>
      </c>
    </row>
    <row r="84" spans="1:68" s="15" customFormat="1" ht="16.5" thickBot="1" x14ac:dyDescent="0.3">
      <c r="A84" s="53" t="s">
        <v>77</v>
      </c>
      <c r="B84" s="40">
        <f>SUM(B52+B60+B83)</f>
        <v>3390507545.2439995</v>
      </c>
      <c r="C84" s="41">
        <f t="shared" si="131"/>
        <v>100</v>
      </c>
      <c r="D84" s="42">
        <f>SUM(D52+D60+D83)</f>
        <v>2169126528.5852995</v>
      </c>
      <c r="E84" s="41">
        <f t="shared" si="132"/>
        <v>63.976454841636318</v>
      </c>
      <c r="F84" s="42">
        <f>SUM(F52+F60+F83)</f>
        <v>1217522171.2073002</v>
      </c>
      <c r="G84" s="41">
        <f t="shared" si="133"/>
        <v>35.909731948987023</v>
      </c>
      <c r="H84" s="42">
        <f>SUM(H52+H60+H83)</f>
        <v>3386648699.7925997</v>
      </c>
      <c r="I84" s="43">
        <f t="shared" si="134"/>
        <v>99.886186790623341</v>
      </c>
      <c r="J84" s="40">
        <f>SUM(J52+J60+J83)</f>
        <v>5261619230.0249996</v>
      </c>
      <c r="K84" s="41">
        <f>IF(OR(J84=0,J$84=0),0,J84/J$84)*100</f>
        <v>100</v>
      </c>
      <c r="L84" s="42">
        <f>SUM(L52+L60+L83)</f>
        <v>585648902.403</v>
      </c>
      <c r="M84" s="41">
        <f>IF(OR(L84=0,J84=0),0,L84/J84)*100</f>
        <v>11.130583130399145</v>
      </c>
      <c r="N84" s="42">
        <f>SUM(N52+N60+N83)</f>
        <v>578050444.75100029</v>
      </c>
      <c r="O84" s="41">
        <f>IF(OR(N84=0,J84=0),0,N84/J84)*100</f>
        <v>10.986170216430766</v>
      </c>
      <c r="P84" s="42">
        <f>SUM(P52+P60+P83)</f>
        <v>1163699347.1540003</v>
      </c>
      <c r="Q84" s="43">
        <f>IF(OR(P84=0,J84=0),0,P84/J84)*100</f>
        <v>22.11675334682991</v>
      </c>
      <c r="R84" s="40">
        <f>SUM(R52+R60+R83)</f>
        <v>8652126775.269001</v>
      </c>
      <c r="S84" s="41">
        <f>IF(OR(R84=0,R$84=0),0,R84/R$84)*100</f>
        <v>100</v>
      </c>
      <c r="T84" s="42">
        <f>SUM(T52+T60+T83)</f>
        <v>2754775430.9882994</v>
      </c>
      <c r="U84" s="41">
        <f t="shared" si="122"/>
        <v>31.83928648459559</v>
      </c>
      <c r="V84" s="42">
        <f>SUM(V52+V60+V83)</f>
        <v>1795572615.9583006</v>
      </c>
      <c r="W84" s="41">
        <f t="shared" si="124"/>
        <v>20.752962394063797</v>
      </c>
      <c r="X84" s="42">
        <f>SUM(X52+X60+X83)</f>
        <v>4550348046.9466</v>
      </c>
      <c r="Y84" s="43">
        <f t="shared" si="126"/>
        <v>52.59224887865939</v>
      </c>
      <c r="Z84" s="40">
        <f>SUM(Z52+Z60+Z83)</f>
        <v>3900127616.7210002</v>
      </c>
      <c r="AA84" s="41">
        <f t="shared" si="136"/>
        <v>100</v>
      </c>
      <c r="AB84" s="42">
        <f>SUM(AB52+AB60+AB83)</f>
        <v>388372936.70100003</v>
      </c>
      <c r="AC84" s="41">
        <f t="shared" si="137"/>
        <v>9.9579545816893376</v>
      </c>
      <c r="AD84" s="42">
        <f>SUM(AD52+AD60+AD83)</f>
        <v>34662585.252999991</v>
      </c>
      <c r="AE84" s="41">
        <f t="shared" si="138"/>
        <v>0.88875515520033865</v>
      </c>
      <c r="AF84" s="42">
        <f>SUM(AF52+AF60+AF83)</f>
        <v>423035521.954</v>
      </c>
      <c r="AG84" s="43">
        <f t="shared" si="139"/>
        <v>10.846709736889675</v>
      </c>
      <c r="AH84" s="40">
        <f>SUM(AH52+AH60+AH83)</f>
        <v>788974252.18499994</v>
      </c>
      <c r="AI84" s="41">
        <f>IF(OR(AH84=0,AH$84=0),0,AH84/AH$84)*100</f>
        <v>100</v>
      </c>
      <c r="AJ84" s="42">
        <f>SUM(AJ52+AJ60+AJ83)</f>
        <v>292684817.70400006</v>
      </c>
      <c r="AK84" s="41">
        <f>IF(OR(AJ84=0,AH84=0),0,AJ84/AH84)*100</f>
        <v>37.096878243292899</v>
      </c>
      <c r="AL84" s="42">
        <f>SUM(AL52+AL60+AL83)</f>
        <v>274705847.74499989</v>
      </c>
      <c r="AM84" s="41">
        <f>IF(OR(AL84=0,AH84=0),0,AL84/AH84)*100</f>
        <v>34.818100461989019</v>
      </c>
      <c r="AN84" s="42">
        <f>SUM(AN52+AN60+AN83)</f>
        <v>567390665.44899988</v>
      </c>
      <c r="AO84" s="43">
        <f t="shared" si="141"/>
        <v>71.914978705281911</v>
      </c>
      <c r="AP84" s="40">
        <f>SUM(AP52+AP60+AP83)</f>
        <v>933187521.29600012</v>
      </c>
      <c r="AQ84" s="41">
        <f t="shared" si="142"/>
        <v>100</v>
      </c>
      <c r="AR84" s="42">
        <f>SUM(AR52+AR60+AR83)</f>
        <v>574585733.49099994</v>
      </c>
      <c r="AS84" s="41">
        <f t="shared" si="143"/>
        <v>61.572376438662815</v>
      </c>
      <c r="AT84" s="42">
        <f>SUM(AT52+AT60+AT83)</f>
        <v>329654579.09789991</v>
      </c>
      <c r="AU84" s="41">
        <f t="shared" si="144"/>
        <v>35.325652301916705</v>
      </c>
      <c r="AV84" s="42">
        <f>SUM(AV52+AV60+AV83)</f>
        <v>904240312.58889985</v>
      </c>
      <c r="AW84" s="43">
        <f t="shared" si="145"/>
        <v>96.89802874057952</v>
      </c>
      <c r="AX84" s="40"/>
      <c r="AY84" s="41">
        <f t="shared" si="146"/>
        <v>0</v>
      </c>
      <c r="AZ84" s="42"/>
      <c r="BA84" s="41">
        <f t="shared" si="147"/>
        <v>0</v>
      </c>
      <c r="BB84" s="42"/>
      <c r="BC84" s="41">
        <f t="shared" si="148"/>
        <v>0</v>
      </c>
      <c r="BD84" s="42"/>
      <c r="BE84" s="43">
        <f t="shared" si="149"/>
        <v>0</v>
      </c>
      <c r="BF84" s="40">
        <f>SUM(BF52+BF60+BF83)</f>
        <v>14212219323.966999</v>
      </c>
      <c r="BG84" s="42">
        <f>SUM(BG52+BG60+BG83)</f>
        <v>14191649848.186001</v>
      </c>
      <c r="BH84" s="44">
        <f t="shared" si="150"/>
        <v>100</v>
      </c>
      <c r="BI84" s="40" t="e">
        <f>SUM(BI52+BI60+BI83)</f>
        <v>#REF!</v>
      </c>
      <c r="BJ84" s="42" t="e">
        <f>SUM(BJ52+BJ60+BJ83)</f>
        <v>#REF!</v>
      </c>
      <c r="BK84" s="42">
        <f>SUM(BK52+BK60+BK83)</f>
        <v>4010289515.6032996</v>
      </c>
      <c r="BL84" s="41">
        <f t="shared" si="151"/>
        <v>28.258092318391725</v>
      </c>
      <c r="BM84" s="42">
        <f>SUM(BM52+BM60+BM83)</f>
        <v>2434561125.7141995</v>
      </c>
      <c r="BN84" s="41">
        <f t="shared" si="95"/>
        <v>17.15488439862677</v>
      </c>
      <c r="BO84" s="42">
        <f>SUM(BO52+BO60+BO83)</f>
        <v>6444850641.3174992</v>
      </c>
      <c r="BP84" s="43">
        <f t="shared" si="119"/>
        <v>45.412976717018495</v>
      </c>
    </row>
    <row r="85" spans="1:68" x14ac:dyDescent="0.2">
      <c r="BF85" s="45"/>
      <c r="BG85" s="45"/>
      <c r="BH85" s="46"/>
      <c r="BI85" s="46"/>
      <c r="BJ85" s="46"/>
      <c r="BK85" s="45"/>
      <c r="BL85" s="46"/>
      <c r="BM85" s="45"/>
      <c r="BN85" s="46"/>
      <c r="BO85" s="45"/>
    </row>
    <row r="86" spans="1:68" x14ac:dyDescent="0.2">
      <c r="B86" s="45">
        <f>SUM('[10]gastos ctas'!$F$434)</f>
        <v>3390507545.2439995</v>
      </c>
      <c r="C86" s="46"/>
      <c r="D86" s="45">
        <f>SUM('[10]gastos ctas'!$J$434)</f>
        <v>2169126528.5853</v>
      </c>
      <c r="E86" s="46"/>
      <c r="F86" s="45">
        <f>SUM('[10]gastos ctas'!$L$434)</f>
        <v>1217522171.2072997</v>
      </c>
      <c r="G86" s="46"/>
      <c r="H86" s="45">
        <f>SUM('[10]gastos ctas'!$N$434)</f>
        <v>3386648699.7925997</v>
      </c>
      <c r="I86" s="46"/>
      <c r="J86" s="45">
        <f>SUM('[10]gastos ctas'!$F$885)</f>
        <v>5261619230.0249996</v>
      </c>
      <c r="K86" s="46"/>
      <c r="L86" s="45">
        <f>SUM('[10]gastos ctas'!$J$885)</f>
        <v>585648902.40299988</v>
      </c>
      <c r="M86" s="46"/>
      <c r="N86" s="45">
        <f>SUM('[10]gastos ctas'!$L$885)</f>
        <v>578050444.7510004</v>
      </c>
      <c r="O86" s="46"/>
      <c r="P86" s="45">
        <f>SUM('[10]gastos ctas'!$N$885)</f>
        <v>1163699347.1540003</v>
      </c>
      <c r="R86" s="45">
        <f>SUM('[10]gastos ctas'!$F$433)</f>
        <v>8652126775.2689991</v>
      </c>
      <c r="S86" s="46"/>
      <c r="T86" s="45">
        <f>SUM('[10]gastos ctas'!$J$433)</f>
        <v>2754775430.9882998</v>
      </c>
      <c r="U86" s="46"/>
      <c r="V86" s="45">
        <f>SUM('[10]gastos ctas'!$L$433)</f>
        <v>1795572615.9583001</v>
      </c>
      <c r="W86" s="46"/>
      <c r="X86" s="45">
        <f>SUM('[10]gastos ctas'!$N$433)</f>
        <v>4550348046.9466</v>
      </c>
      <c r="Z86" s="45">
        <f>SUM('[10]gastos ctas'!$F$1628)</f>
        <v>1301822782.721</v>
      </c>
      <c r="AA86" s="46"/>
      <c r="AB86" s="45">
        <f>SUM('[10]gastos ctas'!$J$433)</f>
        <v>2754775430.9882998</v>
      </c>
      <c r="AC86" s="46"/>
      <c r="AD86" s="45">
        <f>SUM('[10]gastos ctas'!$L$433)</f>
        <v>1795572615.9583001</v>
      </c>
      <c r="AE86" s="46"/>
      <c r="AF86" s="45">
        <f>SUM('[10]gastos ctas'!$N$433)</f>
        <v>4550348046.9466</v>
      </c>
      <c r="BF86" s="45">
        <f>SUM('[10]gastos ctas'!$D$432)</f>
        <v>11581960489.966999</v>
      </c>
      <c r="BG86" s="45">
        <f>SUM('[10]gastos ctas'!$F$432)</f>
        <v>12164515251.615997</v>
      </c>
      <c r="BH86" s="46"/>
      <c r="BI86" s="46"/>
      <c r="BJ86" s="46"/>
      <c r="BK86" s="45">
        <f>SUM('[10]gastos ctas'!$J$432)</f>
        <v>4114709018.2793007</v>
      </c>
      <c r="BL86" s="46"/>
      <c r="BM86" s="45">
        <f>SUM('[10]gastos ctas'!$L$432)</f>
        <v>2742175839.926199</v>
      </c>
      <c r="BN86" s="46"/>
      <c r="BO86" s="45">
        <f>SUM('[10]gastos ctas'!$N$432)</f>
        <v>6856884858.2054996</v>
      </c>
    </row>
    <row r="87" spans="1:68" x14ac:dyDescent="0.2">
      <c r="B87" s="47">
        <f>SUM(B84-B86)</f>
        <v>0</v>
      </c>
      <c r="D87" s="47">
        <f>SUM(D84-D86)</f>
        <v>-4.76837158203125E-7</v>
      </c>
      <c r="F87" s="47">
        <f>SUM(F84-F86)</f>
        <v>4.76837158203125E-7</v>
      </c>
      <c r="H87" s="47">
        <f>SUM(H84-H86)</f>
        <v>0</v>
      </c>
      <c r="J87" s="47">
        <f>SUM(J84-J86)</f>
        <v>0</v>
      </c>
      <c r="L87" s="47">
        <f>SUM(L84-L86)</f>
        <v>1.1920928955078125E-7</v>
      </c>
      <c r="N87" s="47">
        <f>SUM(N84-N86)</f>
        <v>-1.1920928955078125E-7</v>
      </c>
      <c r="P87" s="47">
        <f>SUM(P84-P86)</f>
        <v>0</v>
      </c>
      <c r="R87" s="47">
        <f>SUM(R84-R86)</f>
        <v>1.9073486328125E-6</v>
      </c>
      <c r="T87" s="47">
        <f>SUM(T84-T86)</f>
        <v>-4.76837158203125E-7</v>
      </c>
      <c r="V87" s="47">
        <f>SUM(V84-V86)</f>
        <v>4.76837158203125E-7</v>
      </c>
      <c r="X87" s="47">
        <f>SUM(X84-X86)</f>
        <v>0</v>
      </c>
      <c r="Z87" s="47">
        <f>SUM(Z84-Z86)</f>
        <v>2598304834</v>
      </c>
      <c r="AB87" s="47">
        <f>SUM(AB84-AB86)</f>
        <v>-2366402494.2872996</v>
      </c>
      <c r="AD87" s="47">
        <f>SUM(AD84-AD86)</f>
        <v>-1760910030.7053001</v>
      </c>
      <c r="AF87" s="47">
        <f>SUM(AF84-AF86)</f>
        <v>-4127312524.9926</v>
      </c>
      <c r="BF87" s="45"/>
      <c r="BG87" s="45"/>
      <c r="BK87" s="45"/>
      <c r="BM87" s="45"/>
      <c r="BO87" s="45"/>
    </row>
  </sheetData>
  <mergeCells count="20">
    <mergeCell ref="B3:C3"/>
    <mergeCell ref="D3:I3"/>
    <mergeCell ref="B2:I2"/>
    <mergeCell ref="Z2:AG2"/>
    <mergeCell ref="AH2:AO2"/>
    <mergeCell ref="AP2:AW2"/>
    <mergeCell ref="J2:Q2"/>
    <mergeCell ref="R2:Y2"/>
    <mergeCell ref="BF3:BJ3"/>
    <mergeCell ref="BK3:BP3"/>
    <mergeCell ref="AX2:BE2"/>
    <mergeCell ref="BF2:BP2"/>
    <mergeCell ref="Z3:AA3"/>
    <mergeCell ref="AB3:AG3"/>
    <mergeCell ref="AH3:AI3"/>
    <mergeCell ref="AJ3:AO3"/>
    <mergeCell ref="AX3:AY3"/>
    <mergeCell ref="AZ3:BE3"/>
    <mergeCell ref="AP3:AQ3"/>
    <mergeCell ref="AR3:AW3"/>
  </mergeCells>
  <phoneticPr fontId="2" type="noConversion"/>
  <printOptions horizontalCentered="1" verticalCentered="1"/>
  <pageMargins left="0" right="0" top="0.51181102362204722" bottom="0.39370078740157483" header="0" footer="0"/>
  <pageSetup scale="65" orientation="landscape" r:id="rId1"/>
  <headerFooter alignWithMargins="0">
    <oddHeader>&amp;CAdministración Distrtital
Presupuesto y ejecución de la Inversión por entidades
a 31 de diciembre de 2011&amp;R
Miles de pesos</oddHeader>
    <oddFooter>&amp;LFuente: formato CB103 de gastos de SIVICOF&amp;C&amp;P/&amp;N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3"/>
  <sheetViews>
    <sheetView tabSelected="1" zoomScale="130" zoomScaleNormal="130" workbookViewId="0">
      <pane xSplit="1" ySplit="4" topLeftCell="B69" activePane="bottomRight" state="frozen"/>
      <selection pane="topRight" activeCell="B1" sqref="B1"/>
      <selection pane="bottomLeft" activeCell="A5" sqref="A5"/>
      <selection pane="bottomRight" activeCell="A74" sqref="A74"/>
    </sheetView>
  </sheetViews>
  <sheetFormatPr baseColWidth="10" defaultRowHeight="15" x14ac:dyDescent="0.2"/>
  <cols>
    <col min="1" max="1" width="40.44140625" style="137" customWidth="1"/>
    <col min="2" max="2" width="14" style="83" customWidth="1"/>
    <col min="3" max="3" width="5.109375" style="83" customWidth="1"/>
    <col min="4" max="4" width="14.21875" style="83" customWidth="1"/>
    <col min="5" max="5" width="5.109375" style="83" customWidth="1"/>
    <col min="6" max="6" width="13" style="83" customWidth="1"/>
    <col min="7" max="7" width="4.33203125" style="83" customWidth="1"/>
    <col min="8" max="8" width="13.6640625" style="83" bestFit="1" customWidth="1"/>
    <col min="9" max="9" width="5.77734375" style="83" customWidth="1"/>
    <col min="10" max="10" width="14.109375" style="83" customWidth="1"/>
    <col min="11" max="11" width="6.21875" style="83" customWidth="1"/>
    <col min="12" max="12" width="13.6640625" style="83" bestFit="1" customWidth="1"/>
    <col min="13" max="13" width="6.109375" style="83" customWidth="1"/>
    <col min="14" max="14" width="13.109375" style="83" customWidth="1"/>
    <col min="15" max="15" width="6" style="83" customWidth="1"/>
    <col min="16" max="16" width="13.6640625" style="83" bestFit="1" customWidth="1"/>
    <col min="17" max="17" width="6.33203125" style="83" customWidth="1"/>
    <col min="18" max="18" width="14.5546875" style="83" bestFit="1" customWidth="1"/>
    <col min="19" max="19" width="6.6640625" style="83" customWidth="1"/>
    <col min="20" max="20" width="13.6640625" style="83" bestFit="1" customWidth="1"/>
    <col min="21" max="21" width="6.5546875" style="83" customWidth="1"/>
    <col min="22" max="22" width="13.6640625" style="83" bestFit="1" customWidth="1"/>
    <col min="23" max="23" width="6.77734375" style="83" customWidth="1"/>
    <col min="24" max="24" width="15" style="83" customWidth="1"/>
    <col min="25" max="25" width="5.77734375" style="83" customWidth="1"/>
    <col min="26" max="26" width="12.44140625" style="83" bestFit="1" customWidth="1"/>
    <col min="27" max="27" width="4.88671875" style="137" customWidth="1"/>
    <col min="28" max="28" width="12.6640625" style="83" customWidth="1"/>
    <col min="29" max="29" width="4.44140625" style="83" customWidth="1"/>
    <col min="30" max="30" width="12.44140625" style="83" customWidth="1"/>
    <col min="31" max="31" width="4.77734375" style="83" customWidth="1"/>
    <col min="32" max="32" width="12.6640625" style="83" customWidth="1"/>
    <col min="33" max="33" width="5.109375" style="83" customWidth="1"/>
    <col min="34" max="34" width="15.77734375" style="137" bestFit="1" customWidth="1"/>
    <col min="35" max="35" width="15.109375" style="137" bestFit="1" customWidth="1"/>
    <col min="36" max="36" width="6.21875" style="137" customWidth="1"/>
    <col min="37" max="37" width="13.44140625" style="137" bestFit="1" customWidth="1"/>
    <col min="38" max="38" width="14.5546875" style="137" bestFit="1" customWidth="1"/>
    <col min="39" max="39" width="3.77734375" style="137" customWidth="1"/>
    <col min="40" max="40" width="13.6640625" style="137" bestFit="1" customWidth="1"/>
    <col min="41" max="41" width="4.21875" style="137" customWidth="1"/>
    <col min="42" max="42" width="14.5546875" style="137" bestFit="1" customWidth="1"/>
    <col min="43" max="43" width="4.44140625" style="137" customWidth="1"/>
    <col min="44" max="44" width="11.5546875" style="83"/>
    <col min="45" max="45" width="16.21875" style="83" bestFit="1" customWidth="1"/>
    <col min="46" max="46" width="1.6640625" style="83" bestFit="1" customWidth="1"/>
    <col min="47" max="247" width="11.5546875" style="83"/>
    <col min="248" max="248" width="40.6640625" style="83" customWidth="1"/>
    <col min="249" max="249" width="10.33203125" style="83" customWidth="1"/>
    <col min="250" max="250" width="6.44140625" style="83" customWidth="1"/>
    <col min="251" max="251" width="10.33203125" style="83" customWidth="1"/>
    <col min="252" max="252" width="6.77734375" style="83" customWidth="1"/>
    <col min="253" max="253" width="10.33203125" style="83" customWidth="1"/>
    <col min="254" max="254" width="5.77734375" style="83" customWidth="1"/>
    <col min="255" max="255" width="10.33203125" style="83" customWidth="1"/>
    <col min="256" max="256" width="5.77734375" style="83" customWidth="1"/>
    <col min="257" max="257" width="11.77734375" style="83" customWidth="1"/>
    <col min="258" max="258" width="6.88671875" style="83" customWidth="1"/>
    <col min="259" max="259" width="10.6640625" style="83" customWidth="1"/>
    <col min="260" max="260" width="7" style="83" customWidth="1"/>
    <col min="261" max="261" width="13.33203125" style="83" customWidth="1"/>
    <col min="262" max="262" width="7.109375" style="83" customWidth="1"/>
    <col min="263" max="263" width="12.44140625" style="83" customWidth="1"/>
    <col min="264" max="264" width="7.77734375" style="83" customWidth="1"/>
    <col min="265" max="265" width="11.5546875" style="83" customWidth="1"/>
    <col min="266" max="266" width="7.109375" style="83" customWidth="1"/>
    <col min="267" max="267" width="9.109375" style="83" customWidth="1"/>
    <col min="268" max="268" width="5.33203125" style="83" customWidth="1"/>
    <col min="269" max="269" width="11.33203125" style="83" customWidth="1"/>
    <col min="270" max="270" width="8.33203125" style="83" customWidth="1"/>
    <col min="271" max="271" width="11.109375" style="83" customWidth="1"/>
    <col min="272" max="272" width="7.109375" style="83" customWidth="1"/>
    <col min="273" max="273" width="11.77734375" style="83" customWidth="1"/>
    <col min="274" max="274" width="6.88671875" style="83" customWidth="1"/>
    <col min="275" max="275" width="10.33203125" style="83" customWidth="1"/>
    <col min="276" max="276" width="5.33203125" style="83" customWidth="1"/>
    <col min="277" max="277" width="12.88671875" style="83" customWidth="1"/>
    <col min="278" max="278" width="5.77734375" style="83" customWidth="1"/>
    <col min="279" max="279" width="12.33203125" style="83" customWidth="1"/>
    <col min="280" max="280" width="5.77734375" style="83" customWidth="1"/>
    <col min="281" max="281" width="10" style="83" customWidth="1"/>
    <col min="282" max="282" width="12.33203125" style="83" bestFit="1" customWidth="1"/>
    <col min="283" max="283" width="11.109375" style="83" bestFit="1" customWidth="1"/>
    <col min="284" max="284" width="5.109375" style="83" customWidth="1"/>
    <col min="285" max="285" width="9" style="83" customWidth="1"/>
    <col min="286" max="286" width="11.109375" style="83" customWidth="1"/>
    <col min="287" max="287" width="4.44140625" style="83" bestFit="1" customWidth="1"/>
    <col min="288" max="288" width="10.77734375" style="83" customWidth="1"/>
    <col min="289" max="289" width="4.44140625" style="83" customWidth="1"/>
    <col min="290" max="290" width="11.109375" style="83" bestFit="1" customWidth="1"/>
    <col min="291" max="291" width="5.21875" style="83" customWidth="1"/>
    <col min="292" max="299" width="0" style="83" hidden="1" customWidth="1"/>
    <col min="300" max="300" width="11.5546875" style="83"/>
    <col min="301" max="302" width="0" style="83" hidden="1" customWidth="1"/>
    <col min="303" max="503" width="11.5546875" style="83"/>
    <col min="504" max="504" width="40.6640625" style="83" customWidth="1"/>
    <col min="505" max="505" width="10.33203125" style="83" customWidth="1"/>
    <col min="506" max="506" width="6.44140625" style="83" customWidth="1"/>
    <col min="507" max="507" width="10.33203125" style="83" customWidth="1"/>
    <col min="508" max="508" width="6.77734375" style="83" customWidth="1"/>
    <col min="509" max="509" width="10.33203125" style="83" customWidth="1"/>
    <col min="510" max="510" width="5.77734375" style="83" customWidth="1"/>
    <col min="511" max="511" width="10.33203125" style="83" customWidth="1"/>
    <col min="512" max="512" width="5.77734375" style="83" customWidth="1"/>
    <col min="513" max="513" width="11.77734375" style="83" customWidth="1"/>
    <col min="514" max="514" width="6.88671875" style="83" customWidth="1"/>
    <col min="515" max="515" width="10.6640625" style="83" customWidth="1"/>
    <col min="516" max="516" width="7" style="83" customWidth="1"/>
    <col min="517" max="517" width="13.33203125" style="83" customWidth="1"/>
    <col min="518" max="518" width="7.109375" style="83" customWidth="1"/>
    <col min="519" max="519" width="12.44140625" style="83" customWidth="1"/>
    <col min="520" max="520" width="7.77734375" style="83" customWidth="1"/>
    <col min="521" max="521" width="11.5546875" style="83" customWidth="1"/>
    <col min="522" max="522" width="7.109375" style="83" customWidth="1"/>
    <col min="523" max="523" width="9.109375" style="83" customWidth="1"/>
    <col min="524" max="524" width="5.33203125" style="83" customWidth="1"/>
    <col min="525" max="525" width="11.33203125" style="83" customWidth="1"/>
    <col min="526" max="526" width="8.33203125" style="83" customWidth="1"/>
    <col min="527" max="527" width="11.109375" style="83" customWidth="1"/>
    <col min="528" max="528" width="7.109375" style="83" customWidth="1"/>
    <col min="529" max="529" width="11.77734375" style="83" customWidth="1"/>
    <col min="530" max="530" width="6.88671875" style="83" customWidth="1"/>
    <col min="531" max="531" width="10.33203125" style="83" customWidth="1"/>
    <col min="532" max="532" width="5.33203125" style="83" customWidth="1"/>
    <col min="533" max="533" width="12.88671875" style="83" customWidth="1"/>
    <col min="534" max="534" width="5.77734375" style="83" customWidth="1"/>
    <col min="535" max="535" width="12.33203125" style="83" customWidth="1"/>
    <col min="536" max="536" width="5.77734375" style="83" customWidth="1"/>
    <col min="537" max="537" width="10" style="83" customWidth="1"/>
    <col min="538" max="538" width="12.33203125" style="83" bestFit="1" customWidth="1"/>
    <col min="539" max="539" width="11.109375" style="83" bestFit="1" customWidth="1"/>
    <col min="540" max="540" width="5.109375" style="83" customWidth="1"/>
    <col min="541" max="541" width="9" style="83" customWidth="1"/>
    <col min="542" max="542" width="11.109375" style="83" customWidth="1"/>
    <col min="543" max="543" width="4.44140625" style="83" bestFit="1" customWidth="1"/>
    <col min="544" max="544" width="10.77734375" style="83" customWidth="1"/>
    <col min="545" max="545" width="4.44140625" style="83" customWidth="1"/>
    <col min="546" max="546" width="11.109375" style="83" bestFit="1" customWidth="1"/>
    <col min="547" max="547" width="5.21875" style="83" customWidth="1"/>
    <col min="548" max="555" width="0" style="83" hidden="1" customWidth="1"/>
    <col min="556" max="556" width="11.5546875" style="83"/>
    <col min="557" max="558" width="0" style="83" hidden="1" customWidth="1"/>
    <col min="559" max="759" width="11.5546875" style="83"/>
    <col min="760" max="760" width="40.6640625" style="83" customWidth="1"/>
    <col min="761" max="761" width="10.33203125" style="83" customWidth="1"/>
    <col min="762" max="762" width="6.44140625" style="83" customWidth="1"/>
    <col min="763" max="763" width="10.33203125" style="83" customWidth="1"/>
    <col min="764" max="764" width="6.77734375" style="83" customWidth="1"/>
    <col min="765" max="765" width="10.33203125" style="83" customWidth="1"/>
    <col min="766" max="766" width="5.77734375" style="83" customWidth="1"/>
    <col min="767" max="767" width="10.33203125" style="83" customWidth="1"/>
    <col min="768" max="768" width="5.77734375" style="83" customWidth="1"/>
    <col min="769" max="769" width="11.77734375" style="83" customWidth="1"/>
    <col min="770" max="770" width="6.88671875" style="83" customWidth="1"/>
    <col min="771" max="771" width="10.6640625" style="83" customWidth="1"/>
    <col min="772" max="772" width="7" style="83" customWidth="1"/>
    <col min="773" max="773" width="13.33203125" style="83" customWidth="1"/>
    <col min="774" max="774" width="7.109375" style="83" customWidth="1"/>
    <col min="775" max="775" width="12.44140625" style="83" customWidth="1"/>
    <col min="776" max="776" width="7.77734375" style="83" customWidth="1"/>
    <col min="777" max="777" width="11.5546875" style="83" customWidth="1"/>
    <col min="778" max="778" width="7.109375" style="83" customWidth="1"/>
    <col min="779" max="779" width="9.109375" style="83" customWidth="1"/>
    <col min="780" max="780" width="5.33203125" style="83" customWidth="1"/>
    <col min="781" max="781" width="11.33203125" style="83" customWidth="1"/>
    <col min="782" max="782" width="8.33203125" style="83" customWidth="1"/>
    <col min="783" max="783" width="11.109375" style="83" customWidth="1"/>
    <col min="784" max="784" width="7.109375" style="83" customWidth="1"/>
    <col min="785" max="785" width="11.77734375" style="83" customWidth="1"/>
    <col min="786" max="786" width="6.88671875" style="83" customWidth="1"/>
    <col min="787" max="787" width="10.33203125" style="83" customWidth="1"/>
    <col min="788" max="788" width="5.33203125" style="83" customWidth="1"/>
    <col min="789" max="789" width="12.88671875" style="83" customWidth="1"/>
    <col min="790" max="790" width="5.77734375" style="83" customWidth="1"/>
    <col min="791" max="791" width="12.33203125" style="83" customWidth="1"/>
    <col min="792" max="792" width="5.77734375" style="83" customWidth="1"/>
    <col min="793" max="793" width="10" style="83" customWidth="1"/>
    <col min="794" max="794" width="12.33203125" style="83" bestFit="1" customWidth="1"/>
    <col min="795" max="795" width="11.109375" style="83" bestFit="1" customWidth="1"/>
    <col min="796" max="796" width="5.109375" style="83" customWidth="1"/>
    <col min="797" max="797" width="9" style="83" customWidth="1"/>
    <col min="798" max="798" width="11.109375" style="83" customWidth="1"/>
    <col min="799" max="799" width="4.44140625" style="83" bestFit="1" customWidth="1"/>
    <col min="800" max="800" width="10.77734375" style="83" customWidth="1"/>
    <col min="801" max="801" width="4.44140625" style="83" customWidth="1"/>
    <col min="802" max="802" width="11.109375" style="83" bestFit="1" customWidth="1"/>
    <col min="803" max="803" width="5.21875" style="83" customWidth="1"/>
    <col min="804" max="811" width="0" style="83" hidden="1" customWidth="1"/>
    <col min="812" max="812" width="11.5546875" style="83"/>
    <col min="813" max="814" width="0" style="83" hidden="1" customWidth="1"/>
    <col min="815" max="1015" width="11.5546875" style="83"/>
    <col min="1016" max="1016" width="40.6640625" style="83" customWidth="1"/>
    <col min="1017" max="1017" width="10.33203125" style="83" customWidth="1"/>
    <col min="1018" max="1018" width="6.44140625" style="83" customWidth="1"/>
    <col min="1019" max="1019" width="10.33203125" style="83" customWidth="1"/>
    <col min="1020" max="1020" width="6.77734375" style="83" customWidth="1"/>
    <col min="1021" max="1021" width="10.33203125" style="83" customWidth="1"/>
    <col min="1022" max="1022" width="5.77734375" style="83" customWidth="1"/>
    <col min="1023" max="1023" width="10.33203125" style="83" customWidth="1"/>
    <col min="1024" max="1024" width="5.77734375" style="83" customWidth="1"/>
    <col min="1025" max="1025" width="11.77734375" style="83" customWidth="1"/>
    <col min="1026" max="1026" width="6.88671875" style="83" customWidth="1"/>
    <col min="1027" max="1027" width="10.6640625" style="83" customWidth="1"/>
    <col min="1028" max="1028" width="7" style="83" customWidth="1"/>
    <col min="1029" max="1029" width="13.33203125" style="83" customWidth="1"/>
    <col min="1030" max="1030" width="7.109375" style="83" customWidth="1"/>
    <col min="1031" max="1031" width="12.44140625" style="83" customWidth="1"/>
    <col min="1032" max="1032" width="7.77734375" style="83" customWidth="1"/>
    <col min="1033" max="1033" width="11.5546875" style="83" customWidth="1"/>
    <col min="1034" max="1034" width="7.109375" style="83" customWidth="1"/>
    <col min="1035" max="1035" width="9.109375" style="83" customWidth="1"/>
    <col min="1036" max="1036" width="5.33203125" style="83" customWidth="1"/>
    <col min="1037" max="1037" width="11.33203125" style="83" customWidth="1"/>
    <col min="1038" max="1038" width="8.33203125" style="83" customWidth="1"/>
    <col min="1039" max="1039" width="11.109375" style="83" customWidth="1"/>
    <col min="1040" max="1040" width="7.109375" style="83" customWidth="1"/>
    <col min="1041" max="1041" width="11.77734375" style="83" customWidth="1"/>
    <col min="1042" max="1042" width="6.88671875" style="83" customWidth="1"/>
    <col min="1043" max="1043" width="10.33203125" style="83" customWidth="1"/>
    <col min="1044" max="1044" width="5.33203125" style="83" customWidth="1"/>
    <col min="1045" max="1045" width="12.88671875" style="83" customWidth="1"/>
    <col min="1046" max="1046" width="5.77734375" style="83" customWidth="1"/>
    <col min="1047" max="1047" width="12.33203125" style="83" customWidth="1"/>
    <col min="1048" max="1048" width="5.77734375" style="83" customWidth="1"/>
    <col min="1049" max="1049" width="10" style="83" customWidth="1"/>
    <col min="1050" max="1050" width="12.33203125" style="83" bestFit="1" customWidth="1"/>
    <col min="1051" max="1051" width="11.109375" style="83" bestFit="1" customWidth="1"/>
    <col min="1052" max="1052" width="5.109375" style="83" customWidth="1"/>
    <col min="1053" max="1053" width="9" style="83" customWidth="1"/>
    <col min="1054" max="1054" width="11.109375" style="83" customWidth="1"/>
    <col min="1055" max="1055" width="4.44140625" style="83" bestFit="1" customWidth="1"/>
    <col min="1056" max="1056" width="10.77734375" style="83" customWidth="1"/>
    <col min="1057" max="1057" width="4.44140625" style="83" customWidth="1"/>
    <col min="1058" max="1058" width="11.109375" style="83" bestFit="1" customWidth="1"/>
    <col min="1059" max="1059" width="5.21875" style="83" customWidth="1"/>
    <col min="1060" max="1067" width="0" style="83" hidden="1" customWidth="1"/>
    <col min="1068" max="1068" width="11.5546875" style="83"/>
    <col min="1069" max="1070" width="0" style="83" hidden="1" customWidth="1"/>
    <col min="1071" max="1271" width="11.5546875" style="83"/>
    <col min="1272" max="1272" width="40.6640625" style="83" customWidth="1"/>
    <col min="1273" max="1273" width="10.33203125" style="83" customWidth="1"/>
    <col min="1274" max="1274" width="6.44140625" style="83" customWidth="1"/>
    <col min="1275" max="1275" width="10.33203125" style="83" customWidth="1"/>
    <col min="1276" max="1276" width="6.77734375" style="83" customWidth="1"/>
    <col min="1277" max="1277" width="10.33203125" style="83" customWidth="1"/>
    <col min="1278" max="1278" width="5.77734375" style="83" customWidth="1"/>
    <col min="1279" max="1279" width="10.33203125" style="83" customWidth="1"/>
    <col min="1280" max="1280" width="5.77734375" style="83" customWidth="1"/>
    <col min="1281" max="1281" width="11.77734375" style="83" customWidth="1"/>
    <col min="1282" max="1282" width="6.88671875" style="83" customWidth="1"/>
    <col min="1283" max="1283" width="10.6640625" style="83" customWidth="1"/>
    <col min="1284" max="1284" width="7" style="83" customWidth="1"/>
    <col min="1285" max="1285" width="13.33203125" style="83" customWidth="1"/>
    <col min="1286" max="1286" width="7.109375" style="83" customWidth="1"/>
    <col min="1287" max="1287" width="12.44140625" style="83" customWidth="1"/>
    <col min="1288" max="1288" width="7.77734375" style="83" customWidth="1"/>
    <col min="1289" max="1289" width="11.5546875" style="83" customWidth="1"/>
    <col min="1290" max="1290" width="7.109375" style="83" customWidth="1"/>
    <col min="1291" max="1291" width="9.109375" style="83" customWidth="1"/>
    <col min="1292" max="1292" width="5.33203125" style="83" customWidth="1"/>
    <col min="1293" max="1293" width="11.33203125" style="83" customWidth="1"/>
    <col min="1294" max="1294" width="8.33203125" style="83" customWidth="1"/>
    <col min="1295" max="1295" width="11.109375" style="83" customWidth="1"/>
    <col min="1296" max="1296" width="7.109375" style="83" customWidth="1"/>
    <col min="1297" max="1297" width="11.77734375" style="83" customWidth="1"/>
    <col min="1298" max="1298" width="6.88671875" style="83" customWidth="1"/>
    <col min="1299" max="1299" width="10.33203125" style="83" customWidth="1"/>
    <col min="1300" max="1300" width="5.33203125" style="83" customWidth="1"/>
    <col min="1301" max="1301" width="12.88671875" style="83" customWidth="1"/>
    <col min="1302" max="1302" width="5.77734375" style="83" customWidth="1"/>
    <col min="1303" max="1303" width="12.33203125" style="83" customWidth="1"/>
    <col min="1304" max="1304" width="5.77734375" style="83" customWidth="1"/>
    <col min="1305" max="1305" width="10" style="83" customWidth="1"/>
    <col min="1306" max="1306" width="12.33203125" style="83" bestFit="1" customWidth="1"/>
    <col min="1307" max="1307" width="11.109375" style="83" bestFit="1" customWidth="1"/>
    <col min="1308" max="1308" width="5.109375" style="83" customWidth="1"/>
    <col min="1309" max="1309" width="9" style="83" customWidth="1"/>
    <col min="1310" max="1310" width="11.109375" style="83" customWidth="1"/>
    <col min="1311" max="1311" width="4.44140625" style="83" bestFit="1" customWidth="1"/>
    <col min="1312" max="1312" width="10.77734375" style="83" customWidth="1"/>
    <col min="1313" max="1313" width="4.44140625" style="83" customWidth="1"/>
    <col min="1314" max="1314" width="11.109375" style="83" bestFit="1" customWidth="1"/>
    <col min="1315" max="1315" width="5.21875" style="83" customWidth="1"/>
    <col min="1316" max="1323" width="0" style="83" hidden="1" customWidth="1"/>
    <col min="1324" max="1324" width="11.5546875" style="83"/>
    <col min="1325" max="1326" width="0" style="83" hidden="1" customWidth="1"/>
    <col min="1327" max="1527" width="11.5546875" style="83"/>
    <col min="1528" max="1528" width="40.6640625" style="83" customWidth="1"/>
    <col min="1529" max="1529" width="10.33203125" style="83" customWidth="1"/>
    <col min="1530" max="1530" width="6.44140625" style="83" customWidth="1"/>
    <col min="1531" max="1531" width="10.33203125" style="83" customWidth="1"/>
    <col min="1532" max="1532" width="6.77734375" style="83" customWidth="1"/>
    <col min="1533" max="1533" width="10.33203125" style="83" customWidth="1"/>
    <col min="1534" max="1534" width="5.77734375" style="83" customWidth="1"/>
    <col min="1535" max="1535" width="10.33203125" style="83" customWidth="1"/>
    <col min="1536" max="1536" width="5.77734375" style="83" customWidth="1"/>
    <col min="1537" max="1537" width="11.77734375" style="83" customWidth="1"/>
    <col min="1538" max="1538" width="6.88671875" style="83" customWidth="1"/>
    <col min="1539" max="1539" width="10.6640625" style="83" customWidth="1"/>
    <col min="1540" max="1540" width="7" style="83" customWidth="1"/>
    <col min="1541" max="1541" width="13.33203125" style="83" customWidth="1"/>
    <col min="1542" max="1542" width="7.109375" style="83" customWidth="1"/>
    <col min="1543" max="1543" width="12.44140625" style="83" customWidth="1"/>
    <col min="1544" max="1544" width="7.77734375" style="83" customWidth="1"/>
    <col min="1545" max="1545" width="11.5546875" style="83" customWidth="1"/>
    <col min="1546" max="1546" width="7.109375" style="83" customWidth="1"/>
    <col min="1547" max="1547" width="9.109375" style="83" customWidth="1"/>
    <col min="1548" max="1548" width="5.33203125" style="83" customWidth="1"/>
    <col min="1549" max="1549" width="11.33203125" style="83" customWidth="1"/>
    <col min="1550" max="1550" width="8.33203125" style="83" customWidth="1"/>
    <col min="1551" max="1551" width="11.109375" style="83" customWidth="1"/>
    <col min="1552" max="1552" width="7.109375" style="83" customWidth="1"/>
    <col min="1553" max="1553" width="11.77734375" style="83" customWidth="1"/>
    <col min="1554" max="1554" width="6.88671875" style="83" customWidth="1"/>
    <col min="1555" max="1555" width="10.33203125" style="83" customWidth="1"/>
    <col min="1556" max="1556" width="5.33203125" style="83" customWidth="1"/>
    <col min="1557" max="1557" width="12.88671875" style="83" customWidth="1"/>
    <col min="1558" max="1558" width="5.77734375" style="83" customWidth="1"/>
    <col min="1559" max="1559" width="12.33203125" style="83" customWidth="1"/>
    <col min="1560" max="1560" width="5.77734375" style="83" customWidth="1"/>
    <col min="1561" max="1561" width="10" style="83" customWidth="1"/>
    <col min="1562" max="1562" width="12.33203125" style="83" bestFit="1" customWidth="1"/>
    <col min="1563" max="1563" width="11.109375" style="83" bestFit="1" customWidth="1"/>
    <col min="1564" max="1564" width="5.109375" style="83" customWidth="1"/>
    <col min="1565" max="1565" width="9" style="83" customWidth="1"/>
    <col min="1566" max="1566" width="11.109375" style="83" customWidth="1"/>
    <col min="1567" max="1567" width="4.44140625" style="83" bestFit="1" customWidth="1"/>
    <col min="1568" max="1568" width="10.77734375" style="83" customWidth="1"/>
    <col min="1569" max="1569" width="4.44140625" style="83" customWidth="1"/>
    <col min="1570" max="1570" width="11.109375" style="83" bestFit="1" customWidth="1"/>
    <col min="1571" max="1571" width="5.21875" style="83" customWidth="1"/>
    <col min="1572" max="1579" width="0" style="83" hidden="1" customWidth="1"/>
    <col min="1580" max="1580" width="11.5546875" style="83"/>
    <col min="1581" max="1582" width="0" style="83" hidden="1" customWidth="1"/>
    <col min="1583" max="1783" width="11.5546875" style="83"/>
    <col min="1784" max="1784" width="40.6640625" style="83" customWidth="1"/>
    <col min="1785" max="1785" width="10.33203125" style="83" customWidth="1"/>
    <col min="1786" max="1786" width="6.44140625" style="83" customWidth="1"/>
    <col min="1787" max="1787" width="10.33203125" style="83" customWidth="1"/>
    <col min="1788" max="1788" width="6.77734375" style="83" customWidth="1"/>
    <col min="1789" max="1789" width="10.33203125" style="83" customWidth="1"/>
    <col min="1790" max="1790" width="5.77734375" style="83" customWidth="1"/>
    <col min="1791" max="1791" width="10.33203125" style="83" customWidth="1"/>
    <col min="1792" max="1792" width="5.77734375" style="83" customWidth="1"/>
    <col min="1793" max="1793" width="11.77734375" style="83" customWidth="1"/>
    <col min="1794" max="1794" width="6.88671875" style="83" customWidth="1"/>
    <col min="1795" max="1795" width="10.6640625" style="83" customWidth="1"/>
    <col min="1796" max="1796" width="7" style="83" customWidth="1"/>
    <col min="1797" max="1797" width="13.33203125" style="83" customWidth="1"/>
    <col min="1798" max="1798" width="7.109375" style="83" customWidth="1"/>
    <col min="1799" max="1799" width="12.44140625" style="83" customWidth="1"/>
    <col min="1800" max="1800" width="7.77734375" style="83" customWidth="1"/>
    <col min="1801" max="1801" width="11.5546875" style="83" customWidth="1"/>
    <col min="1802" max="1802" width="7.109375" style="83" customWidth="1"/>
    <col min="1803" max="1803" width="9.109375" style="83" customWidth="1"/>
    <col min="1804" max="1804" width="5.33203125" style="83" customWidth="1"/>
    <col min="1805" max="1805" width="11.33203125" style="83" customWidth="1"/>
    <col min="1806" max="1806" width="8.33203125" style="83" customWidth="1"/>
    <col min="1807" max="1807" width="11.109375" style="83" customWidth="1"/>
    <col min="1808" max="1808" width="7.109375" style="83" customWidth="1"/>
    <col min="1809" max="1809" width="11.77734375" style="83" customWidth="1"/>
    <col min="1810" max="1810" width="6.88671875" style="83" customWidth="1"/>
    <col min="1811" max="1811" width="10.33203125" style="83" customWidth="1"/>
    <col min="1812" max="1812" width="5.33203125" style="83" customWidth="1"/>
    <col min="1813" max="1813" width="12.88671875" style="83" customWidth="1"/>
    <col min="1814" max="1814" width="5.77734375" style="83" customWidth="1"/>
    <col min="1815" max="1815" width="12.33203125" style="83" customWidth="1"/>
    <col min="1816" max="1816" width="5.77734375" style="83" customWidth="1"/>
    <col min="1817" max="1817" width="10" style="83" customWidth="1"/>
    <col min="1818" max="1818" width="12.33203125" style="83" bestFit="1" customWidth="1"/>
    <col min="1819" max="1819" width="11.109375" style="83" bestFit="1" customWidth="1"/>
    <col min="1820" max="1820" width="5.109375" style="83" customWidth="1"/>
    <col min="1821" max="1821" width="9" style="83" customWidth="1"/>
    <col min="1822" max="1822" width="11.109375" style="83" customWidth="1"/>
    <col min="1823" max="1823" width="4.44140625" style="83" bestFit="1" customWidth="1"/>
    <col min="1824" max="1824" width="10.77734375" style="83" customWidth="1"/>
    <col min="1825" max="1825" width="4.44140625" style="83" customWidth="1"/>
    <col min="1826" max="1826" width="11.109375" style="83" bestFit="1" customWidth="1"/>
    <col min="1827" max="1827" width="5.21875" style="83" customWidth="1"/>
    <col min="1828" max="1835" width="0" style="83" hidden="1" customWidth="1"/>
    <col min="1836" max="1836" width="11.5546875" style="83"/>
    <col min="1837" max="1838" width="0" style="83" hidden="1" customWidth="1"/>
    <col min="1839" max="2039" width="11.5546875" style="83"/>
    <col min="2040" max="2040" width="40.6640625" style="83" customWidth="1"/>
    <col min="2041" max="2041" width="10.33203125" style="83" customWidth="1"/>
    <col min="2042" max="2042" width="6.44140625" style="83" customWidth="1"/>
    <col min="2043" max="2043" width="10.33203125" style="83" customWidth="1"/>
    <col min="2044" max="2044" width="6.77734375" style="83" customWidth="1"/>
    <col min="2045" max="2045" width="10.33203125" style="83" customWidth="1"/>
    <col min="2046" max="2046" width="5.77734375" style="83" customWidth="1"/>
    <col min="2047" max="2047" width="10.33203125" style="83" customWidth="1"/>
    <col min="2048" max="2048" width="5.77734375" style="83" customWidth="1"/>
    <col min="2049" max="2049" width="11.77734375" style="83" customWidth="1"/>
    <col min="2050" max="2050" width="6.88671875" style="83" customWidth="1"/>
    <col min="2051" max="2051" width="10.6640625" style="83" customWidth="1"/>
    <col min="2052" max="2052" width="7" style="83" customWidth="1"/>
    <col min="2053" max="2053" width="13.33203125" style="83" customWidth="1"/>
    <col min="2054" max="2054" width="7.109375" style="83" customWidth="1"/>
    <col min="2055" max="2055" width="12.44140625" style="83" customWidth="1"/>
    <col min="2056" max="2056" width="7.77734375" style="83" customWidth="1"/>
    <col min="2057" max="2057" width="11.5546875" style="83" customWidth="1"/>
    <col min="2058" max="2058" width="7.109375" style="83" customWidth="1"/>
    <col min="2059" max="2059" width="9.109375" style="83" customWidth="1"/>
    <col min="2060" max="2060" width="5.33203125" style="83" customWidth="1"/>
    <col min="2061" max="2061" width="11.33203125" style="83" customWidth="1"/>
    <col min="2062" max="2062" width="8.33203125" style="83" customWidth="1"/>
    <col min="2063" max="2063" width="11.109375" style="83" customWidth="1"/>
    <col min="2064" max="2064" width="7.109375" style="83" customWidth="1"/>
    <col min="2065" max="2065" width="11.77734375" style="83" customWidth="1"/>
    <col min="2066" max="2066" width="6.88671875" style="83" customWidth="1"/>
    <col min="2067" max="2067" width="10.33203125" style="83" customWidth="1"/>
    <col min="2068" max="2068" width="5.33203125" style="83" customWidth="1"/>
    <col min="2069" max="2069" width="12.88671875" style="83" customWidth="1"/>
    <col min="2070" max="2070" width="5.77734375" style="83" customWidth="1"/>
    <col min="2071" max="2071" width="12.33203125" style="83" customWidth="1"/>
    <col min="2072" max="2072" width="5.77734375" style="83" customWidth="1"/>
    <col min="2073" max="2073" width="10" style="83" customWidth="1"/>
    <col min="2074" max="2074" width="12.33203125" style="83" bestFit="1" customWidth="1"/>
    <col min="2075" max="2075" width="11.109375" style="83" bestFit="1" customWidth="1"/>
    <col min="2076" max="2076" width="5.109375" style="83" customWidth="1"/>
    <col min="2077" max="2077" width="9" style="83" customWidth="1"/>
    <col min="2078" max="2078" width="11.109375" style="83" customWidth="1"/>
    <col min="2079" max="2079" width="4.44140625" style="83" bestFit="1" customWidth="1"/>
    <col min="2080" max="2080" width="10.77734375" style="83" customWidth="1"/>
    <col min="2081" max="2081" width="4.44140625" style="83" customWidth="1"/>
    <col min="2082" max="2082" width="11.109375" style="83" bestFit="1" customWidth="1"/>
    <col min="2083" max="2083" width="5.21875" style="83" customWidth="1"/>
    <col min="2084" max="2091" width="0" style="83" hidden="1" customWidth="1"/>
    <col min="2092" max="2092" width="11.5546875" style="83"/>
    <col min="2093" max="2094" width="0" style="83" hidden="1" customWidth="1"/>
    <col min="2095" max="2295" width="11.5546875" style="83"/>
    <col min="2296" max="2296" width="40.6640625" style="83" customWidth="1"/>
    <col min="2297" max="2297" width="10.33203125" style="83" customWidth="1"/>
    <col min="2298" max="2298" width="6.44140625" style="83" customWidth="1"/>
    <col min="2299" max="2299" width="10.33203125" style="83" customWidth="1"/>
    <col min="2300" max="2300" width="6.77734375" style="83" customWidth="1"/>
    <col min="2301" max="2301" width="10.33203125" style="83" customWidth="1"/>
    <col min="2302" max="2302" width="5.77734375" style="83" customWidth="1"/>
    <col min="2303" max="2303" width="10.33203125" style="83" customWidth="1"/>
    <col min="2304" max="2304" width="5.77734375" style="83" customWidth="1"/>
    <col min="2305" max="2305" width="11.77734375" style="83" customWidth="1"/>
    <col min="2306" max="2306" width="6.88671875" style="83" customWidth="1"/>
    <col min="2307" max="2307" width="10.6640625" style="83" customWidth="1"/>
    <col min="2308" max="2308" width="7" style="83" customWidth="1"/>
    <col min="2309" max="2309" width="13.33203125" style="83" customWidth="1"/>
    <col min="2310" max="2310" width="7.109375" style="83" customWidth="1"/>
    <col min="2311" max="2311" width="12.44140625" style="83" customWidth="1"/>
    <col min="2312" max="2312" width="7.77734375" style="83" customWidth="1"/>
    <col min="2313" max="2313" width="11.5546875" style="83" customWidth="1"/>
    <col min="2314" max="2314" width="7.109375" style="83" customWidth="1"/>
    <col min="2315" max="2315" width="9.109375" style="83" customWidth="1"/>
    <col min="2316" max="2316" width="5.33203125" style="83" customWidth="1"/>
    <col min="2317" max="2317" width="11.33203125" style="83" customWidth="1"/>
    <col min="2318" max="2318" width="8.33203125" style="83" customWidth="1"/>
    <col min="2319" max="2319" width="11.109375" style="83" customWidth="1"/>
    <col min="2320" max="2320" width="7.109375" style="83" customWidth="1"/>
    <col min="2321" max="2321" width="11.77734375" style="83" customWidth="1"/>
    <col min="2322" max="2322" width="6.88671875" style="83" customWidth="1"/>
    <col min="2323" max="2323" width="10.33203125" style="83" customWidth="1"/>
    <col min="2324" max="2324" width="5.33203125" style="83" customWidth="1"/>
    <col min="2325" max="2325" width="12.88671875" style="83" customWidth="1"/>
    <col min="2326" max="2326" width="5.77734375" style="83" customWidth="1"/>
    <col min="2327" max="2327" width="12.33203125" style="83" customWidth="1"/>
    <col min="2328" max="2328" width="5.77734375" style="83" customWidth="1"/>
    <col min="2329" max="2329" width="10" style="83" customWidth="1"/>
    <col min="2330" max="2330" width="12.33203125" style="83" bestFit="1" customWidth="1"/>
    <col min="2331" max="2331" width="11.109375" style="83" bestFit="1" customWidth="1"/>
    <col min="2332" max="2332" width="5.109375" style="83" customWidth="1"/>
    <col min="2333" max="2333" width="9" style="83" customWidth="1"/>
    <col min="2334" max="2334" width="11.109375" style="83" customWidth="1"/>
    <col min="2335" max="2335" width="4.44140625" style="83" bestFit="1" customWidth="1"/>
    <col min="2336" max="2336" width="10.77734375" style="83" customWidth="1"/>
    <col min="2337" max="2337" width="4.44140625" style="83" customWidth="1"/>
    <col min="2338" max="2338" width="11.109375" style="83" bestFit="1" customWidth="1"/>
    <col min="2339" max="2339" width="5.21875" style="83" customWidth="1"/>
    <col min="2340" max="2347" width="0" style="83" hidden="1" customWidth="1"/>
    <col min="2348" max="2348" width="11.5546875" style="83"/>
    <col min="2349" max="2350" width="0" style="83" hidden="1" customWidth="1"/>
    <col min="2351" max="2551" width="11.5546875" style="83"/>
    <col min="2552" max="2552" width="40.6640625" style="83" customWidth="1"/>
    <col min="2553" max="2553" width="10.33203125" style="83" customWidth="1"/>
    <col min="2554" max="2554" width="6.44140625" style="83" customWidth="1"/>
    <col min="2555" max="2555" width="10.33203125" style="83" customWidth="1"/>
    <col min="2556" max="2556" width="6.77734375" style="83" customWidth="1"/>
    <col min="2557" max="2557" width="10.33203125" style="83" customWidth="1"/>
    <col min="2558" max="2558" width="5.77734375" style="83" customWidth="1"/>
    <col min="2559" max="2559" width="10.33203125" style="83" customWidth="1"/>
    <col min="2560" max="2560" width="5.77734375" style="83" customWidth="1"/>
    <col min="2561" max="2561" width="11.77734375" style="83" customWidth="1"/>
    <col min="2562" max="2562" width="6.88671875" style="83" customWidth="1"/>
    <col min="2563" max="2563" width="10.6640625" style="83" customWidth="1"/>
    <col min="2564" max="2564" width="7" style="83" customWidth="1"/>
    <col min="2565" max="2565" width="13.33203125" style="83" customWidth="1"/>
    <col min="2566" max="2566" width="7.109375" style="83" customWidth="1"/>
    <col min="2567" max="2567" width="12.44140625" style="83" customWidth="1"/>
    <col min="2568" max="2568" width="7.77734375" style="83" customWidth="1"/>
    <col min="2569" max="2569" width="11.5546875" style="83" customWidth="1"/>
    <col min="2570" max="2570" width="7.109375" style="83" customWidth="1"/>
    <col min="2571" max="2571" width="9.109375" style="83" customWidth="1"/>
    <col min="2572" max="2572" width="5.33203125" style="83" customWidth="1"/>
    <col min="2573" max="2573" width="11.33203125" style="83" customWidth="1"/>
    <col min="2574" max="2574" width="8.33203125" style="83" customWidth="1"/>
    <col min="2575" max="2575" width="11.109375" style="83" customWidth="1"/>
    <col min="2576" max="2576" width="7.109375" style="83" customWidth="1"/>
    <col min="2577" max="2577" width="11.77734375" style="83" customWidth="1"/>
    <col min="2578" max="2578" width="6.88671875" style="83" customWidth="1"/>
    <col min="2579" max="2579" width="10.33203125" style="83" customWidth="1"/>
    <col min="2580" max="2580" width="5.33203125" style="83" customWidth="1"/>
    <col min="2581" max="2581" width="12.88671875" style="83" customWidth="1"/>
    <col min="2582" max="2582" width="5.77734375" style="83" customWidth="1"/>
    <col min="2583" max="2583" width="12.33203125" style="83" customWidth="1"/>
    <col min="2584" max="2584" width="5.77734375" style="83" customWidth="1"/>
    <col min="2585" max="2585" width="10" style="83" customWidth="1"/>
    <col min="2586" max="2586" width="12.33203125" style="83" bestFit="1" customWidth="1"/>
    <col min="2587" max="2587" width="11.109375" style="83" bestFit="1" customWidth="1"/>
    <col min="2588" max="2588" width="5.109375" style="83" customWidth="1"/>
    <col min="2589" max="2589" width="9" style="83" customWidth="1"/>
    <col min="2590" max="2590" width="11.109375" style="83" customWidth="1"/>
    <col min="2591" max="2591" width="4.44140625" style="83" bestFit="1" customWidth="1"/>
    <col min="2592" max="2592" width="10.77734375" style="83" customWidth="1"/>
    <col min="2593" max="2593" width="4.44140625" style="83" customWidth="1"/>
    <col min="2594" max="2594" width="11.109375" style="83" bestFit="1" customWidth="1"/>
    <col min="2595" max="2595" width="5.21875" style="83" customWidth="1"/>
    <col min="2596" max="2603" width="0" style="83" hidden="1" customWidth="1"/>
    <col min="2604" max="2604" width="11.5546875" style="83"/>
    <col min="2605" max="2606" width="0" style="83" hidden="1" customWidth="1"/>
    <col min="2607" max="2807" width="11.5546875" style="83"/>
    <col min="2808" max="2808" width="40.6640625" style="83" customWidth="1"/>
    <col min="2809" max="2809" width="10.33203125" style="83" customWidth="1"/>
    <col min="2810" max="2810" width="6.44140625" style="83" customWidth="1"/>
    <col min="2811" max="2811" width="10.33203125" style="83" customWidth="1"/>
    <col min="2812" max="2812" width="6.77734375" style="83" customWidth="1"/>
    <col min="2813" max="2813" width="10.33203125" style="83" customWidth="1"/>
    <col min="2814" max="2814" width="5.77734375" style="83" customWidth="1"/>
    <col min="2815" max="2815" width="10.33203125" style="83" customWidth="1"/>
    <col min="2816" max="2816" width="5.77734375" style="83" customWidth="1"/>
    <col min="2817" max="2817" width="11.77734375" style="83" customWidth="1"/>
    <col min="2818" max="2818" width="6.88671875" style="83" customWidth="1"/>
    <col min="2819" max="2819" width="10.6640625" style="83" customWidth="1"/>
    <col min="2820" max="2820" width="7" style="83" customWidth="1"/>
    <col min="2821" max="2821" width="13.33203125" style="83" customWidth="1"/>
    <col min="2822" max="2822" width="7.109375" style="83" customWidth="1"/>
    <col min="2823" max="2823" width="12.44140625" style="83" customWidth="1"/>
    <col min="2824" max="2824" width="7.77734375" style="83" customWidth="1"/>
    <col min="2825" max="2825" width="11.5546875" style="83" customWidth="1"/>
    <col min="2826" max="2826" width="7.109375" style="83" customWidth="1"/>
    <col min="2827" max="2827" width="9.109375" style="83" customWidth="1"/>
    <col min="2828" max="2828" width="5.33203125" style="83" customWidth="1"/>
    <col min="2829" max="2829" width="11.33203125" style="83" customWidth="1"/>
    <col min="2830" max="2830" width="8.33203125" style="83" customWidth="1"/>
    <col min="2831" max="2831" width="11.109375" style="83" customWidth="1"/>
    <col min="2832" max="2832" width="7.109375" style="83" customWidth="1"/>
    <col min="2833" max="2833" width="11.77734375" style="83" customWidth="1"/>
    <col min="2834" max="2834" width="6.88671875" style="83" customWidth="1"/>
    <col min="2835" max="2835" width="10.33203125" style="83" customWidth="1"/>
    <col min="2836" max="2836" width="5.33203125" style="83" customWidth="1"/>
    <col min="2837" max="2837" width="12.88671875" style="83" customWidth="1"/>
    <col min="2838" max="2838" width="5.77734375" style="83" customWidth="1"/>
    <col min="2839" max="2839" width="12.33203125" style="83" customWidth="1"/>
    <col min="2840" max="2840" width="5.77734375" style="83" customWidth="1"/>
    <col min="2841" max="2841" width="10" style="83" customWidth="1"/>
    <col min="2842" max="2842" width="12.33203125" style="83" bestFit="1" customWidth="1"/>
    <col min="2843" max="2843" width="11.109375" style="83" bestFit="1" customWidth="1"/>
    <col min="2844" max="2844" width="5.109375" style="83" customWidth="1"/>
    <col min="2845" max="2845" width="9" style="83" customWidth="1"/>
    <col min="2846" max="2846" width="11.109375" style="83" customWidth="1"/>
    <col min="2847" max="2847" width="4.44140625" style="83" bestFit="1" customWidth="1"/>
    <col min="2848" max="2848" width="10.77734375" style="83" customWidth="1"/>
    <col min="2849" max="2849" width="4.44140625" style="83" customWidth="1"/>
    <col min="2850" max="2850" width="11.109375" style="83" bestFit="1" customWidth="1"/>
    <col min="2851" max="2851" width="5.21875" style="83" customWidth="1"/>
    <col min="2852" max="2859" width="0" style="83" hidden="1" customWidth="1"/>
    <col min="2860" max="2860" width="11.5546875" style="83"/>
    <col min="2861" max="2862" width="0" style="83" hidden="1" customWidth="1"/>
    <col min="2863" max="3063" width="11.5546875" style="83"/>
    <col min="3064" max="3064" width="40.6640625" style="83" customWidth="1"/>
    <col min="3065" max="3065" width="10.33203125" style="83" customWidth="1"/>
    <col min="3066" max="3066" width="6.44140625" style="83" customWidth="1"/>
    <col min="3067" max="3067" width="10.33203125" style="83" customWidth="1"/>
    <col min="3068" max="3068" width="6.77734375" style="83" customWidth="1"/>
    <col min="3069" max="3069" width="10.33203125" style="83" customWidth="1"/>
    <col min="3070" max="3070" width="5.77734375" style="83" customWidth="1"/>
    <col min="3071" max="3071" width="10.33203125" style="83" customWidth="1"/>
    <col min="3072" max="3072" width="5.77734375" style="83" customWidth="1"/>
    <col min="3073" max="3073" width="11.77734375" style="83" customWidth="1"/>
    <col min="3074" max="3074" width="6.88671875" style="83" customWidth="1"/>
    <col min="3075" max="3075" width="10.6640625" style="83" customWidth="1"/>
    <col min="3076" max="3076" width="7" style="83" customWidth="1"/>
    <col min="3077" max="3077" width="13.33203125" style="83" customWidth="1"/>
    <col min="3078" max="3078" width="7.109375" style="83" customWidth="1"/>
    <col min="3079" max="3079" width="12.44140625" style="83" customWidth="1"/>
    <col min="3080" max="3080" width="7.77734375" style="83" customWidth="1"/>
    <col min="3081" max="3081" width="11.5546875" style="83" customWidth="1"/>
    <col min="3082" max="3082" width="7.109375" style="83" customWidth="1"/>
    <col min="3083" max="3083" width="9.109375" style="83" customWidth="1"/>
    <col min="3084" max="3084" width="5.33203125" style="83" customWidth="1"/>
    <col min="3085" max="3085" width="11.33203125" style="83" customWidth="1"/>
    <col min="3086" max="3086" width="8.33203125" style="83" customWidth="1"/>
    <col min="3087" max="3087" width="11.109375" style="83" customWidth="1"/>
    <col min="3088" max="3088" width="7.109375" style="83" customWidth="1"/>
    <col min="3089" max="3089" width="11.77734375" style="83" customWidth="1"/>
    <col min="3090" max="3090" width="6.88671875" style="83" customWidth="1"/>
    <col min="3091" max="3091" width="10.33203125" style="83" customWidth="1"/>
    <col min="3092" max="3092" width="5.33203125" style="83" customWidth="1"/>
    <col min="3093" max="3093" width="12.88671875" style="83" customWidth="1"/>
    <col min="3094" max="3094" width="5.77734375" style="83" customWidth="1"/>
    <col min="3095" max="3095" width="12.33203125" style="83" customWidth="1"/>
    <col min="3096" max="3096" width="5.77734375" style="83" customWidth="1"/>
    <col min="3097" max="3097" width="10" style="83" customWidth="1"/>
    <col min="3098" max="3098" width="12.33203125" style="83" bestFit="1" customWidth="1"/>
    <col min="3099" max="3099" width="11.109375" style="83" bestFit="1" customWidth="1"/>
    <col min="3100" max="3100" width="5.109375" style="83" customWidth="1"/>
    <col min="3101" max="3101" width="9" style="83" customWidth="1"/>
    <col min="3102" max="3102" width="11.109375" style="83" customWidth="1"/>
    <col min="3103" max="3103" width="4.44140625" style="83" bestFit="1" customWidth="1"/>
    <col min="3104" max="3104" width="10.77734375" style="83" customWidth="1"/>
    <col min="3105" max="3105" width="4.44140625" style="83" customWidth="1"/>
    <col min="3106" max="3106" width="11.109375" style="83" bestFit="1" customWidth="1"/>
    <col min="3107" max="3107" width="5.21875" style="83" customWidth="1"/>
    <col min="3108" max="3115" width="0" style="83" hidden="1" customWidth="1"/>
    <col min="3116" max="3116" width="11.5546875" style="83"/>
    <col min="3117" max="3118" width="0" style="83" hidden="1" customWidth="1"/>
    <col min="3119" max="3319" width="11.5546875" style="83"/>
    <col min="3320" max="3320" width="40.6640625" style="83" customWidth="1"/>
    <col min="3321" max="3321" width="10.33203125" style="83" customWidth="1"/>
    <col min="3322" max="3322" width="6.44140625" style="83" customWidth="1"/>
    <col min="3323" max="3323" width="10.33203125" style="83" customWidth="1"/>
    <col min="3324" max="3324" width="6.77734375" style="83" customWidth="1"/>
    <col min="3325" max="3325" width="10.33203125" style="83" customWidth="1"/>
    <col min="3326" max="3326" width="5.77734375" style="83" customWidth="1"/>
    <col min="3327" max="3327" width="10.33203125" style="83" customWidth="1"/>
    <col min="3328" max="3328" width="5.77734375" style="83" customWidth="1"/>
    <col min="3329" max="3329" width="11.77734375" style="83" customWidth="1"/>
    <col min="3330" max="3330" width="6.88671875" style="83" customWidth="1"/>
    <col min="3331" max="3331" width="10.6640625" style="83" customWidth="1"/>
    <col min="3332" max="3332" width="7" style="83" customWidth="1"/>
    <col min="3333" max="3333" width="13.33203125" style="83" customWidth="1"/>
    <col min="3334" max="3334" width="7.109375" style="83" customWidth="1"/>
    <col min="3335" max="3335" width="12.44140625" style="83" customWidth="1"/>
    <col min="3336" max="3336" width="7.77734375" style="83" customWidth="1"/>
    <col min="3337" max="3337" width="11.5546875" style="83" customWidth="1"/>
    <col min="3338" max="3338" width="7.109375" style="83" customWidth="1"/>
    <col min="3339" max="3339" width="9.109375" style="83" customWidth="1"/>
    <col min="3340" max="3340" width="5.33203125" style="83" customWidth="1"/>
    <col min="3341" max="3341" width="11.33203125" style="83" customWidth="1"/>
    <col min="3342" max="3342" width="8.33203125" style="83" customWidth="1"/>
    <col min="3343" max="3343" width="11.109375" style="83" customWidth="1"/>
    <col min="3344" max="3344" width="7.109375" style="83" customWidth="1"/>
    <col min="3345" max="3345" width="11.77734375" style="83" customWidth="1"/>
    <col min="3346" max="3346" width="6.88671875" style="83" customWidth="1"/>
    <col min="3347" max="3347" width="10.33203125" style="83" customWidth="1"/>
    <col min="3348" max="3348" width="5.33203125" style="83" customWidth="1"/>
    <col min="3349" max="3349" width="12.88671875" style="83" customWidth="1"/>
    <col min="3350" max="3350" width="5.77734375" style="83" customWidth="1"/>
    <col min="3351" max="3351" width="12.33203125" style="83" customWidth="1"/>
    <col min="3352" max="3352" width="5.77734375" style="83" customWidth="1"/>
    <col min="3353" max="3353" width="10" style="83" customWidth="1"/>
    <col min="3354" max="3354" width="12.33203125" style="83" bestFit="1" customWidth="1"/>
    <col min="3355" max="3355" width="11.109375" style="83" bestFit="1" customWidth="1"/>
    <col min="3356" max="3356" width="5.109375" style="83" customWidth="1"/>
    <col min="3357" max="3357" width="9" style="83" customWidth="1"/>
    <col min="3358" max="3358" width="11.109375" style="83" customWidth="1"/>
    <col min="3359" max="3359" width="4.44140625" style="83" bestFit="1" customWidth="1"/>
    <col min="3360" max="3360" width="10.77734375" style="83" customWidth="1"/>
    <col min="3361" max="3361" width="4.44140625" style="83" customWidth="1"/>
    <col min="3362" max="3362" width="11.109375" style="83" bestFit="1" customWidth="1"/>
    <col min="3363" max="3363" width="5.21875" style="83" customWidth="1"/>
    <col min="3364" max="3371" width="0" style="83" hidden="1" customWidth="1"/>
    <col min="3372" max="3372" width="11.5546875" style="83"/>
    <col min="3373" max="3374" width="0" style="83" hidden="1" customWidth="1"/>
    <col min="3375" max="3575" width="11.5546875" style="83"/>
    <col min="3576" max="3576" width="40.6640625" style="83" customWidth="1"/>
    <col min="3577" max="3577" width="10.33203125" style="83" customWidth="1"/>
    <col min="3578" max="3578" width="6.44140625" style="83" customWidth="1"/>
    <col min="3579" max="3579" width="10.33203125" style="83" customWidth="1"/>
    <col min="3580" max="3580" width="6.77734375" style="83" customWidth="1"/>
    <col min="3581" max="3581" width="10.33203125" style="83" customWidth="1"/>
    <col min="3582" max="3582" width="5.77734375" style="83" customWidth="1"/>
    <col min="3583" max="3583" width="10.33203125" style="83" customWidth="1"/>
    <col min="3584" max="3584" width="5.77734375" style="83" customWidth="1"/>
    <col min="3585" max="3585" width="11.77734375" style="83" customWidth="1"/>
    <col min="3586" max="3586" width="6.88671875" style="83" customWidth="1"/>
    <col min="3587" max="3587" width="10.6640625" style="83" customWidth="1"/>
    <col min="3588" max="3588" width="7" style="83" customWidth="1"/>
    <col min="3589" max="3589" width="13.33203125" style="83" customWidth="1"/>
    <col min="3590" max="3590" width="7.109375" style="83" customWidth="1"/>
    <col min="3591" max="3591" width="12.44140625" style="83" customWidth="1"/>
    <col min="3592" max="3592" width="7.77734375" style="83" customWidth="1"/>
    <col min="3593" max="3593" width="11.5546875" style="83" customWidth="1"/>
    <col min="3594" max="3594" width="7.109375" style="83" customWidth="1"/>
    <col min="3595" max="3595" width="9.109375" style="83" customWidth="1"/>
    <col min="3596" max="3596" width="5.33203125" style="83" customWidth="1"/>
    <col min="3597" max="3597" width="11.33203125" style="83" customWidth="1"/>
    <col min="3598" max="3598" width="8.33203125" style="83" customWidth="1"/>
    <col min="3599" max="3599" width="11.109375" style="83" customWidth="1"/>
    <col min="3600" max="3600" width="7.109375" style="83" customWidth="1"/>
    <col min="3601" max="3601" width="11.77734375" style="83" customWidth="1"/>
    <col min="3602" max="3602" width="6.88671875" style="83" customWidth="1"/>
    <col min="3603" max="3603" width="10.33203125" style="83" customWidth="1"/>
    <col min="3604" max="3604" width="5.33203125" style="83" customWidth="1"/>
    <col min="3605" max="3605" width="12.88671875" style="83" customWidth="1"/>
    <col min="3606" max="3606" width="5.77734375" style="83" customWidth="1"/>
    <col min="3607" max="3607" width="12.33203125" style="83" customWidth="1"/>
    <col min="3608" max="3608" width="5.77734375" style="83" customWidth="1"/>
    <col min="3609" max="3609" width="10" style="83" customWidth="1"/>
    <col min="3610" max="3610" width="12.33203125" style="83" bestFit="1" customWidth="1"/>
    <col min="3611" max="3611" width="11.109375" style="83" bestFit="1" customWidth="1"/>
    <col min="3612" max="3612" width="5.109375" style="83" customWidth="1"/>
    <col min="3613" max="3613" width="9" style="83" customWidth="1"/>
    <col min="3614" max="3614" width="11.109375" style="83" customWidth="1"/>
    <col min="3615" max="3615" width="4.44140625" style="83" bestFit="1" customWidth="1"/>
    <col min="3616" max="3616" width="10.77734375" style="83" customWidth="1"/>
    <col min="3617" max="3617" width="4.44140625" style="83" customWidth="1"/>
    <col min="3618" max="3618" width="11.109375" style="83" bestFit="1" customWidth="1"/>
    <col min="3619" max="3619" width="5.21875" style="83" customWidth="1"/>
    <col min="3620" max="3627" width="0" style="83" hidden="1" customWidth="1"/>
    <col min="3628" max="3628" width="11.5546875" style="83"/>
    <col min="3629" max="3630" width="0" style="83" hidden="1" customWidth="1"/>
    <col min="3631" max="3831" width="11.5546875" style="83"/>
    <col min="3832" max="3832" width="40.6640625" style="83" customWidth="1"/>
    <col min="3833" max="3833" width="10.33203125" style="83" customWidth="1"/>
    <col min="3834" max="3834" width="6.44140625" style="83" customWidth="1"/>
    <col min="3835" max="3835" width="10.33203125" style="83" customWidth="1"/>
    <col min="3836" max="3836" width="6.77734375" style="83" customWidth="1"/>
    <col min="3837" max="3837" width="10.33203125" style="83" customWidth="1"/>
    <col min="3838" max="3838" width="5.77734375" style="83" customWidth="1"/>
    <col min="3839" max="3839" width="10.33203125" style="83" customWidth="1"/>
    <col min="3840" max="3840" width="5.77734375" style="83" customWidth="1"/>
    <col min="3841" max="3841" width="11.77734375" style="83" customWidth="1"/>
    <col min="3842" max="3842" width="6.88671875" style="83" customWidth="1"/>
    <col min="3843" max="3843" width="10.6640625" style="83" customWidth="1"/>
    <col min="3844" max="3844" width="7" style="83" customWidth="1"/>
    <col min="3845" max="3845" width="13.33203125" style="83" customWidth="1"/>
    <col min="3846" max="3846" width="7.109375" style="83" customWidth="1"/>
    <col min="3847" max="3847" width="12.44140625" style="83" customWidth="1"/>
    <col min="3848" max="3848" width="7.77734375" style="83" customWidth="1"/>
    <col min="3849" max="3849" width="11.5546875" style="83" customWidth="1"/>
    <col min="3850" max="3850" width="7.109375" style="83" customWidth="1"/>
    <col min="3851" max="3851" width="9.109375" style="83" customWidth="1"/>
    <col min="3852" max="3852" width="5.33203125" style="83" customWidth="1"/>
    <col min="3853" max="3853" width="11.33203125" style="83" customWidth="1"/>
    <col min="3854" max="3854" width="8.33203125" style="83" customWidth="1"/>
    <col min="3855" max="3855" width="11.109375" style="83" customWidth="1"/>
    <col min="3856" max="3856" width="7.109375" style="83" customWidth="1"/>
    <col min="3857" max="3857" width="11.77734375" style="83" customWidth="1"/>
    <col min="3858" max="3858" width="6.88671875" style="83" customWidth="1"/>
    <col min="3859" max="3859" width="10.33203125" style="83" customWidth="1"/>
    <col min="3860" max="3860" width="5.33203125" style="83" customWidth="1"/>
    <col min="3861" max="3861" width="12.88671875" style="83" customWidth="1"/>
    <col min="3862" max="3862" width="5.77734375" style="83" customWidth="1"/>
    <col min="3863" max="3863" width="12.33203125" style="83" customWidth="1"/>
    <col min="3864" max="3864" width="5.77734375" style="83" customWidth="1"/>
    <col min="3865" max="3865" width="10" style="83" customWidth="1"/>
    <col min="3866" max="3866" width="12.33203125" style="83" bestFit="1" customWidth="1"/>
    <col min="3867" max="3867" width="11.109375" style="83" bestFit="1" customWidth="1"/>
    <col min="3868" max="3868" width="5.109375" style="83" customWidth="1"/>
    <col min="3869" max="3869" width="9" style="83" customWidth="1"/>
    <col min="3870" max="3870" width="11.109375" style="83" customWidth="1"/>
    <col min="3871" max="3871" width="4.44140625" style="83" bestFit="1" customWidth="1"/>
    <col min="3872" max="3872" width="10.77734375" style="83" customWidth="1"/>
    <col min="3873" max="3873" width="4.44140625" style="83" customWidth="1"/>
    <col min="3874" max="3874" width="11.109375" style="83" bestFit="1" customWidth="1"/>
    <col min="3875" max="3875" width="5.21875" style="83" customWidth="1"/>
    <col min="3876" max="3883" width="0" style="83" hidden="1" customWidth="1"/>
    <col min="3884" max="3884" width="11.5546875" style="83"/>
    <col min="3885" max="3886" width="0" style="83" hidden="1" customWidth="1"/>
    <col min="3887" max="4087" width="11.5546875" style="83"/>
    <col min="4088" max="4088" width="40.6640625" style="83" customWidth="1"/>
    <col min="4089" max="4089" width="10.33203125" style="83" customWidth="1"/>
    <col min="4090" max="4090" width="6.44140625" style="83" customWidth="1"/>
    <col min="4091" max="4091" width="10.33203125" style="83" customWidth="1"/>
    <col min="4092" max="4092" width="6.77734375" style="83" customWidth="1"/>
    <col min="4093" max="4093" width="10.33203125" style="83" customWidth="1"/>
    <col min="4094" max="4094" width="5.77734375" style="83" customWidth="1"/>
    <col min="4095" max="4095" width="10.33203125" style="83" customWidth="1"/>
    <col min="4096" max="4096" width="5.77734375" style="83" customWidth="1"/>
    <col min="4097" max="4097" width="11.77734375" style="83" customWidth="1"/>
    <col min="4098" max="4098" width="6.88671875" style="83" customWidth="1"/>
    <col min="4099" max="4099" width="10.6640625" style="83" customWidth="1"/>
    <col min="4100" max="4100" width="7" style="83" customWidth="1"/>
    <col min="4101" max="4101" width="13.33203125" style="83" customWidth="1"/>
    <col min="4102" max="4102" width="7.109375" style="83" customWidth="1"/>
    <col min="4103" max="4103" width="12.44140625" style="83" customWidth="1"/>
    <col min="4104" max="4104" width="7.77734375" style="83" customWidth="1"/>
    <col min="4105" max="4105" width="11.5546875" style="83" customWidth="1"/>
    <col min="4106" max="4106" width="7.109375" style="83" customWidth="1"/>
    <col min="4107" max="4107" width="9.109375" style="83" customWidth="1"/>
    <col min="4108" max="4108" width="5.33203125" style="83" customWidth="1"/>
    <col min="4109" max="4109" width="11.33203125" style="83" customWidth="1"/>
    <col min="4110" max="4110" width="8.33203125" style="83" customWidth="1"/>
    <col min="4111" max="4111" width="11.109375" style="83" customWidth="1"/>
    <col min="4112" max="4112" width="7.109375" style="83" customWidth="1"/>
    <col min="4113" max="4113" width="11.77734375" style="83" customWidth="1"/>
    <col min="4114" max="4114" width="6.88671875" style="83" customWidth="1"/>
    <col min="4115" max="4115" width="10.33203125" style="83" customWidth="1"/>
    <col min="4116" max="4116" width="5.33203125" style="83" customWidth="1"/>
    <col min="4117" max="4117" width="12.88671875" style="83" customWidth="1"/>
    <col min="4118" max="4118" width="5.77734375" style="83" customWidth="1"/>
    <col min="4119" max="4119" width="12.33203125" style="83" customWidth="1"/>
    <col min="4120" max="4120" width="5.77734375" style="83" customWidth="1"/>
    <col min="4121" max="4121" width="10" style="83" customWidth="1"/>
    <col min="4122" max="4122" width="12.33203125" style="83" bestFit="1" customWidth="1"/>
    <col min="4123" max="4123" width="11.109375" style="83" bestFit="1" customWidth="1"/>
    <col min="4124" max="4124" width="5.109375" style="83" customWidth="1"/>
    <col min="4125" max="4125" width="9" style="83" customWidth="1"/>
    <col min="4126" max="4126" width="11.109375" style="83" customWidth="1"/>
    <col min="4127" max="4127" width="4.44140625" style="83" bestFit="1" customWidth="1"/>
    <col min="4128" max="4128" width="10.77734375" style="83" customWidth="1"/>
    <col min="4129" max="4129" width="4.44140625" style="83" customWidth="1"/>
    <col min="4130" max="4130" width="11.109375" style="83" bestFit="1" customWidth="1"/>
    <col min="4131" max="4131" width="5.21875" style="83" customWidth="1"/>
    <col min="4132" max="4139" width="0" style="83" hidden="1" customWidth="1"/>
    <col min="4140" max="4140" width="11.5546875" style="83"/>
    <col min="4141" max="4142" width="0" style="83" hidden="1" customWidth="1"/>
    <col min="4143" max="4343" width="11.5546875" style="83"/>
    <col min="4344" max="4344" width="40.6640625" style="83" customWidth="1"/>
    <col min="4345" max="4345" width="10.33203125" style="83" customWidth="1"/>
    <col min="4346" max="4346" width="6.44140625" style="83" customWidth="1"/>
    <col min="4347" max="4347" width="10.33203125" style="83" customWidth="1"/>
    <col min="4348" max="4348" width="6.77734375" style="83" customWidth="1"/>
    <col min="4349" max="4349" width="10.33203125" style="83" customWidth="1"/>
    <col min="4350" max="4350" width="5.77734375" style="83" customWidth="1"/>
    <col min="4351" max="4351" width="10.33203125" style="83" customWidth="1"/>
    <col min="4352" max="4352" width="5.77734375" style="83" customWidth="1"/>
    <col min="4353" max="4353" width="11.77734375" style="83" customWidth="1"/>
    <col min="4354" max="4354" width="6.88671875" style="83" customWidth="1"/>
    <col min="4355" max="4355" width="10.6640625" style="83" customWidth="1"/>
    <col min="4356" max="4356" width="7" style="83" customWidth="1"/>
    <col min="4357" max="4357" width="13.33203125" style="83" customWidth="1"/>
    <col min="4358" max="4358" width="7.109375" style="83" customWidth="1"/>
    <col min="4359" max="4359" width="12.44140625" style="83" customWidth="1"/>
    <col min="4360" max="4360" width="7.77734375" style="83" customWidth="1"/>
    <col min="4361" max="4361" width="11.5546875" style="83" customWidth="1"/>
    <col min="4362" max="4362" width="7.109375" style="83" customWidth="1"/>
    <col min="4363" max="4363" width="9.109375" style="83" customWidth="1"/>
    <col min="4364" max="4364" width="5.33203125" style="83" customWidth="1"/>
    <col min="4365" max="4365" width="11.33203125" style="83" customWidth="1"/>
    <col min="4366" max="4366" width="8.33203125" style="83" customWidth="1"/>
    <col min="4367" max="4367" width="11.109375" style="83" customWidth="1"/>
    <col min="4368" max="4368" width="7.109375" style="83" customWidth="1"/>
    <col min="4369" max="4369" width="11.77734375" style="83" customWidth="1"/>
    <col min="4370" max="4370" width="6.88671875" style="83" customWidth="1"/>
    <col min="4371" max="4371" width="10.33203125" style="83" customWidth="1"/>
    <col min="4372" max="4372" width="5.33203125" style="83" customWidth="1"/>
    <col min="4373" max="4373" width="12.88671875" style="83" customWidth="1"/>
    <col min="4374" max="4374" width="5.77734375" style="83" customWidth="1"/>
    <col min="4375" max="4375" width="12.33203125" style="83" customWidth="1"/>
    <col min="4376" max="4376" width="5.77734375" style="83" customWidth="1"/>
    <col min="4377" max="4377" width="10" style="83" customWidth="1"/>
    <col min="4378" max="4378" width="12.33203125" style="83" bestFit="1" customWidth="1"/>
    <col min="4379" max="4379" width="11.109375" style="83" bestFit="1" customWidth="1"/>
    <col min="4380" max="4380" width="5.109375" style="83" customWidth="1"/>
    <col min="4381" max="4381" width="9" style="83" customWidth="1"/>
    <col min="4382" max="4382" width="11.109375" style="83" customWidth="1"/>
    <col min="4383" max="4383" width="4.44140625" style="83" bestFit="1" customWidth="1"/>
    <col min="4384" max="4384" width="10.77734375" style="83" customWidth="1"/>
    <col min="4385" max="4385" width="4.44140625" style="83" customWidth="1"/>
    <col min="4386" max="4386" width="11.109375" style="83" bestFit="1" customWidth="1"/>
    <col min="4387" max="4387" width="5.21875" style="83" customWidth="1"/>
    <col min="4388" max="4395" width="0" style="83" hidden="1" customWidth="1"/>
    <col min="4396" max="4396" width="11.5546875" style="83"/>
    <col min="4397" max="4398" width="0" style="83" hidden="1" customWidth="1"/>
    <col min="4399" max="4599" width="11.5546875" style="83"/>
    <col min="4600" max="4600" width="40.6640625" style="83" customWidth="1"/>
    <col min="4601" max="4601" width="10.33203125" style="83" customWidth="1"/>
    <col min="4602" max="4602" width="6.44140625" style="83" customWidth="1"/>
    <col min="4603" max="4603" width="10.33203125" style="83" customWidth="1"/>
    <col min="4604" max="4604" width="6.77734375" style="83" customWidth="1"/>
    <col min="4605" max="4605" width="10.33203125" style="83" customWidth="1"/>
    <col min="4606" max="4606" width="5.77734375" style="83" customWidth="1"/>
    <col min="4607" max="4607" width="10.33203125" style="83" customWidth="1"/>
    <col min="4608" max="4608" width="5.77734375" style="83" customWidth="1"/>
    <col min="4609" max="4609" width="11.77734375" style="83" customWidth="1"/>
    <col min="4610" max="4610" width="6.88671875" style="83" customWidth="1"/>
    <col min="4611" max="4611" width="10.6640625" style="83" customWidth="1"/>
    <col min="4612" max="4612" width="7" style="83" customWidth="1"/>
    <col min="4613" max="4613" width="13.33203125" style="83" customWidth="1"/>
    <col min="4614" max="4614" width="7.109375" style="83" customWidth="1"/>
    <col min="4615" max="4615" width="12.44140625" style="83" customWidth="1"/>
    <col min="4616" max="4616" width="7.77734375" style="83" customWidth="1"/>
    <col min="4617" max="4617" width="11.5546875" style="83" customWidth="1"/>
    <col min="4618" max="4618" width="7.109375" style="83" customWidth="1"/>
    <col min="4619" max="4619" width="9.109375" style="83" customWidth="1"/>
    <col min="4620" max="4620" width="5.33203125" style="83" customWidth="1"/>
    <col min="4621" max="4621" width="11.33203125" style="83" customWidth="1"/>
    <col min="4622" max="4622" width="8.33203125" style="83" customWidth="1"/>
    <col min="4623" max="4623" width="11.109375" style="83" customWidth="1"/>
    <col min="4624" max="4624" width="7.109375" style="83" customWidth="1"/>
    <col min="4625" max="4625" width="11.77734375" style="83" customWidth="1"/>
    <col min="4626" max="4626" width="6.88671875" style="83" customWidth="1"/>
    <col min="4627" max="4627" width="10.33203125" style="83" customWidth="1"/>
    <col min="4628" max="4628" width="5.33203125" style="83" customWidth="1"/>
    <col min="4629" max="4629" width="12.88671875" style="83" customWidth="1"/>
    <col min="4630" max="4630" width="5.77734375" style="83" customWidth="1"/>
    <col min="4631" max="4631" width="12.33203125" style="83" customWidth="1"/>
    <col min="4632" max="4632" width="5.77734375" style="83" customWidth="1"/>
    <col min="4633" max="4633" width="10" style="83" customWidth="1"/>
    <col min="4634" max="4634" width="12.33203125" style="83" bestFit="1" customWidth="1"/>
    <col min="4635" max="4635" width="11.109375" style="83" bestFit="1" customWidth="1"/>
    <col min="4636" max="4636" width="5.109375" style="83" customWidth="1"/>
    <col min="4637" max="4637" width="9" style="83" customWidth="1"/>
    <col min="4638" max="4638" width="11.109375" style="83" customWidth="1"/>
    <col min="4639" max="4639" width="4.44140625" style="83" bestFit="1" customWidth="1"/>
    <col min="4640" max="4640" width="10.77734375" style="83" customWidth="1"/>
    <col min="4641" max="4641" width="4.44140625" style="83" customWidth="1"/>
    <col min="4642" max="4642" width="11.109375" style="83" bestFit="1" customWidth="1"/>
    <col min="4643" max="4643" width="5.21875" style="83" customWidth="1"/>
    <col min="4644" max="4651" width="0" style="83" hidden="1" customWidth="1"/>
    <col min="4652" max="4652" width="11.5546875" style="83"/>
    <col min="4653" max="4654" width="0" style="83" hidden="1" customWidth="1"/>
    <col min="4655" max="4855" width="11.5546875" style="83"/>
    <col min="4856" max="4856" width="40.6640625" style="83" customWidth="1"/>
    <col min="4857" max="4857" width="10.33203125" style="83" customWidth="1"/>
    <col min="4858" max="4858" width="6.44140625" style="83" customWidth="1"/>
    <col min="4859" max="4859" width="10.33203125" style="83" customWidth="1"/>
    <col min="4860" max="4860" width="6.77734375" style="83" customWidth="1"/>
    <col min="4861" max="4861" width="10.33203125" style="83" customWidth="1"/>
    <col min="4862" max="4862" width="5.77734375" style="83" customWidth="1"/>
    <col min="4863" max="4863" width="10.33203125" style="83" customWidth="1"/>
    <col min="4864" max="4864" width="5.77734375" style="83" customWidth="1"/>
    <col min="4865" max="4865" width="11.77734375" style="83" customWidth="1"/>
    <col min="4866" max="4866" width="6.88671875" style="83" customWidth="1"/>
    <col min="4867" max="4867" width="10.6640625" style="83" customWidth="1"/>
    <col min="4868" max="4868" width="7" style="83" customWidth="1"/>
    <col min="4869" max="4869" width="13.33203125" style="83" customWidth="1"/>
    <col min="4870" max="4870" width="7.109375" style="83" customWidth="1"/>
    <col min="4871" max="4871" width="12.44140625" style="83" customWidth="1"/>
    <col min="4872" max="4872" width="7.77734375" style="83" customWidth="1"/>
    <col min="4873" max="4873" width="11.5546875" style="83" customWidth="1"/>
    <col min="4874" max="4874" width="7.109375" style="83" customWidth="1"/>
    <col min="4875" max="4875" width="9.109375" style="83" customWidth="1"/>
    <col min="4876" max="4876" width="5.33203125" style="83" customWidth="1"/>
    <col min="4877" max="4877" width="11.33203125" style="83" customWidth="1"/>
    <col min="4878" max="4878" width="8.33203125" style="83" customWidth="1"/>
    <col min="4879" max="4879" width="11.109375" style="83" customWidth="1"/>
    <col min="4880" max="4880" width="7.109375" style="83" customWidth="1"/>
    <col min="4881" max="4881" width="11.77734375" style="83" customWidth="1"/>
    <col min="4882" max="4882" width="6.88671875" style="83" customWidth="1"/>
    <col min="4883" max="4883" width="10.33203125" style="83" customWidth="1"/>
    <col min="4884" max="4884" width="5.33203125" style="83" customWidth="1"/>
    <col min="4885" max="4885" width="12.88671875" style="83" customWidth="1"/>
    <col min="4886" max="4886" width="5.77734375" style="83" customWidth="1"/>
    <col min="4887" max="4887" width="12.33203125" style="83" customWidth="1"/>
    <col min="4888" max="4888" width="5.77734375" style="83" customWidth="1"/>
    <col min="4889" max="4889" width="10" style="83" customWidth="1"/>
    <col min="4890" max="4890" width="12.33203125" style="83" bestFit="1" customWidth="1"/>
    <col min="4891" max="4891" width="11.109375" style="83" bestFit="1" customWidth="1"/>
    <col min="4892" max="4892" width="5.109375" style="83" customWidth="1"/>
    <col min="4893" max="4893" width="9" style="83" customWidth="1"/>
    <col min="4894" max="4894" width="11.109375" style="83" customWidth="1"/>
    <col min="4895" max="4895" width="4.44140625" style="83" bestFit="1" customWidth="1"/>
    <col min="4896" max="4896" width="10.77734375" style="83" customWidth="1"/>
    <col min="4897" max="4897" width="4.44140625" style="83" customWidth="1"/>
    <col min="4898" max="4898" width="11.109375" style="83" bestFit="1" customWidth="1"/>
    <col min="4899" max="4899" width="5.21875" style="83" customWidth="1"/>
    <col min="4900" max="4907" width="0" style="83" hidden="1" customWidth="1"/>
    <col min="4908" max="4908" width="11.5546875" style="83"/>
    <col min="4909" max="4910" width="0" style="83" hidden="1" customWidth="1"/>
    <col min="4911" max="5111" width="11.5546875" style="83"/>
    <col min="5112" max="5112" width="40.6640625" style="83" customWidth="1"/>
    <col min="5113" max="5113" width="10.33203125" style="83" customWidth="1"/>
    <col min="5114" max="5114" width="6.44140625" style="83" customWidth="1"/>
    <col min="5115" max="5115" width="10.33203125" style="83" customWidth="1"/>
    <col min="5116" max="5116" width="6.77734375" style="83" customWidth="1"/>
    <col min="5117" max="5117" width="10.33203125" style="83" customWidth="1"/>
    <col min="5118" max="5118" width="5.77734375" style="83" customWidth="1"/>
    <col min="5119" max="5119" width="10.33203125" style="83" customWidth="1"/>
    <col min="5120" max="5120" width="5.77734375" style="83" customWidth="1"/>
    <col min="5121" max="5121" width="11.77734375" style="83" customWidth="1"/>
    <col min="5122" max="5122" width="6.88671875" style="83" customWidth="1"/>
    <col min="5123" max="5123" width="10.6640625" style="83" customWidth="1"/>
    <col min="5124" max="5124" width="7" style="83" customWidth="1"/>
    <col min="5125" max="5125" width="13.33203125" style="83" customWidth="1"/>
    <col min="5126" max="5126" width="7.109375" style="83" customWidth="1"/>
    <col min="5127" max="5127" width="12.44140625" style="83" customWidth="1"/>
    <col min="5128" max="5128" width="7.77734375" style="83" customWidth="1"/>
    <col min="5129" max="5129" width="11.5546875" style="83" customWidth="1"/>
    <col min="5130" max="5130" width="7.109375" style="83" customWidth="1"/>
    <col min="5131" max="5131" width="9.109375" style="83" customWidth="1"/>
    <col min="5132" max="5132" width="5.33203125" style="83" customWidth="1"/>
    <col min="5133" max="5133" width="11.33203125" style="83" customWidth="1"/>
    <col min="5134" max="5134" width="8.33203125" style="83" customWidth="1"/>
    <col min="5135" max="5135" width="11.109375" style="83" customWidth="1"/>
    <col min="5136" max="5136" width="7.109375" style="83" customWidth="1"/>
    <col min="5137" max="5137" width="11.77734375" style="83" customWidth="1"/>
    <col min="5138" max="5138" width="6.88671875" style="83" customWidth="1"/>
    <col min="5139" max="5139" width="10.33203125" style="83" customWidth="1"/>
    <col min="5140" max="5140" width="5.33203125" style="83" customWidth="1"/>
    <col min="5141" max="5141" width="12.88671875" style="83" customWidth="1"/>
    <col min="5142" max="5142" width="5.77734375" style="83" customWidth="1"/>
    <col min="5143" max="5143" width="12.33203125" style="83" customWidth="1"/>
    <col min="5144" max="5144" width="5.77734375" style="83" customWidth="1"/>
    <col min="5145" max="5145" width="10" style="83" customWidth="1"/>
    <col min="5146" max="5146" width="12.33203125" style="83" bestFit="1" customWidth="1"/>
    <col min="5147" max="5147" width="11.109375" style="83" bestFit="1" customWidth="1"/>
    <col min="5148" max="5148" width="5.109375" style="83" customWidth="1"/>
    <col min="5149" max="5149" width="9" style="83" customWidth="1"/>
    <col min="5150" max="5150" width="11.109375" style="83" customWidth="1"/>
    <col min="5151" max="5151" width="4.44140625" style="83" bestFit="1" customWidth="1"/>
    <col min="5152" max="5152" width="10.77734375" style="83" customWidth="1"/>
    <col min="5153" max="5153" width="4.44140625" style="83" customWidth="1"/>
    <col min="5154" max="5154" width="11.109375" style="83" bestFit="1" customWidth="1"/>
    <col min="5155" max="5155" width="5.21875" style="83" customWidth="1"/>
    <col min="5156" max="5163" width="0" style="83" hidden="1" customWidth="1"/>
    <col min="5164" max="5164" width="11.5546875" style="83"/>
    <col min="5165" max="5166" width="0" style="83" hidden="1" customWidth="1"/>
    <col min="5167" max="5367" width="11.5546875" style="83"/>
    <col min="5368" max="5368" width="40.6640625" style="83" customWidth="1"/>
    <col min="5369" max="5369" width="10.33203125" style="83" customWidth="1"/>
    <col min="5370" max="5370" width="6.44140625" style="83" customWidth="1"/>
    <col min="5371" max="5371" width="10.33203125" style="83" customWidth="1"/>
    <col min="5372" max="5372" width="6.77734375" style="83" customWidth="1"/>
    <col min="5373" max="5373" width="10.33203125" style="83" customWidth="1"/>
    <col min="5374" max="5374" width="5.77734375" style="83" customWidth="1"/>
    <col min="5375" max="5375" width="10.33203125" style="83" customWidth="1"/>
    <col min="5376" max="5376" width="5.77734375" style="83" customWidth="1"/>
    <col min="5377" max="5377" width="11.77734375" style="83" customWidth="1"/>
    <col min="5378" max="5378" width="6.88671875" style="83" customWidth="1"/>
    <col min="5379" max="5379" width="10.6640625" style="83" customWidth="1"/>
    <col min="5380" max="5380" width="7" style="83" customWidth="1"/>
    <col min="5381" max="5381" width="13.33203125" style="83" customWidth="1"/>
    <col min="5382" max="5382" width="7.109375" style="83" customWidth="1"/>
    <col min="5383" max="5383" width="12.44140625" style="83" customWidth="1"/>
    <col min="5384" max="5384" width="7.77734375" style="83" customWidth="1"/>
    <col min="5385" max="5385" width="11.5546875" style="83" customWidth="1"/>
    <col min="5386" max="5386" width="7.109375" style="83" customWidth="1"/>
    <col min="5387" max="5387" width="9.109375" style="83" customWidth="1"/>
    <col min="5388" max="5388" width="5.33203125" style="83" customWidth="1"/>
    <col min="5389" max="5389" width="11.33203125" style="83" customWidth="1"/>
    <col min="5390" max="5390" width="8.33203125" style="83" customWidth="1"/>
    <col min="5391" max="5391" width="11.109375" style="83" customWidth="1"/>
    <col min="5392" max="5392" width="7.109375" style="83" customWidth="1"/>
    <col min="5393" max="5393" width="11.77734375" style="83" customWidth="1"/>
    <col min="5394" max="5394" width="6.88671875" style="83" customWidth="1"/>
    <col min="5395" max="5395" width="10.33203125" style="83" customWidth="1"/>
    <col min="5396" max="5396" width="5.33203125" style="83" customWidth="1"/>
    <col min="5397" max="5397" width="12.88671875" style="83" customWidth="1"/>
    <col min="5398" max="5398" width="5.77734375" style="83" customWidth="1"/>
    <col min="5399" max="5399" width="12.33203125" style="83" customWidth="1"/>
    <col min="5400" max="5400" width="5.77734375" style="83" customWidth="1"/>
    <col min="5401" max="5401" width="10" style="83" customWidth="1"/>
    <col min="5402" max="5402" width="12.33203125" style="83" bestFit="1" customWidth="1"/>
    <col min="5403" max="5403" width="11.109375" style="83" bestFit="1" customWidth="1"/>
    <col min="5404" max="5404" width="5.109375" style="83" customWidth="1"/>
    <col min="5405" max="5405" width="9" style="83" customWidth="1"/>
    <col min="5406" max="5406" width="11.109375" style="83" customWidth="1"/>
    <col min="5407" max="5407" width="4.44140625" style="83" bestFit="1" customWidth="1"/>
    <col min="5408" max="5408" width="10.77734375" style="83" customWidth="1"/>
    <col min="5409" max="5409" width="4.44140625" style="83" customWidth="1"/>
    <col min="5410" max="5410" width="11.109375" style="83" bestFit="1" customWidth="1"/>
    <col min="5411" max="5411" width="5.21875" style="83" customWidth="1"/>
    <col min="5412" max="5419" width="0" style="83" hidden="1" customWidth="1"/>
    <col min="5420" max="5420" width="11.5546875" style="83"/>
    <col min="5421" max="5422" width="0" style="83" hidden="1" customWidth="1"/>
    <col min="5423" max="5623" width="11.5546875" style="83"/>
    <col min="5624" max="5624" width="40.6640625" style="83" customWidth="1"/>
    <col min="5625" max="5625" width="10.33203125" style="83" customWidth="1"/>
    <col min="5626" max="5626" width="6.44140625" style="83" customWidth="1"/>
    <col min="5627" max="5627" width="10.33203125" style="83" customWidth="1"/>
    <col min="5628" max="5628" width="6.77734375" style="83" customWidth="1"/>
    <col min="5629" max="5629" width="10.33203125" style="83" customWidth="1"/>
    <col min="5630" max="5630" width="5.77734375" style="83" customWidth="1"/>
    <col min="5631" max="5631" width="10.33203125" style="83" customWidth="1"/>
    <col min="5632" max="5632" width="5.77734375" style="83" customWidth="1"/>
    <col min="5633" max="5633" width="11.77734375" style="83" customWidth="1"/>
    <col min="5634" max="5634" width="6.88671875" style="83" customWidth="1"/>
    <col min="5635" max="5635" width="10.6640625" style="83" customWidth="1"/>
    <col min="5636" max="5636" width="7" style="83" customWidth="1"/>
    <col min="5637" max="5637" width="13.33203125" style="83" customWidth="1"/>
    <col min="5638" max="5638" width="7.109375" style="83" customWidth="1"/>
    <col min="5639" max="5639" width="12.44140625" style="83" customWidth="1"/>
    <col min="5640" max="5640" width="7.77734375" style="83" customWidth="1"/>
    <col min="5641" max="5641" width="11.5546875" style="83" customWidth="1"/>
    <col min="5642" max="5642" width="7.109375" style="83" customWidth="1"/>
    <col min="5643" max="5643" width="9.109375" style="83" customWidth="1"/>
    <col min="5644" max="5644" width="5.33203125" style="83" customWidth="1"/>
    <col min="5645" max="5645" width="11.33203125" style="83" customWidth="1"/>
    <col min="5646" max="5646" width="8.33203125" style="83" customWidth="1"/>
    <col min="5647" max="5647" width="11.109375" style="83" customWidth="1"/>
    <col min="5648" max="5648" width="7.109375" style="83" customWidth="1"/>
    <col min="5649" max="5649" width="11.77734375" style="83" customWidth="1"/>
    <col min="5650" max="5650" width="6.88671875" style="83" customWidth="1"/>
    <col min="5651" max="5651" width="10.33203125" style="83" customWidth="1"/>
    <col min="5652" max="5652" width="5.33203125" style="83" customWidth="1"/>
    <col min="5653" max="5653" width="12.88671875" style="83" customWidth="1"/>
    <col min="5654" max="5654" width="5.77734375" style="83" customWidth="1"/>
    <col min="5655" max="5655" width="12.33203125" style="83" customWidth="1"/>
    <col min="5656" max="5656" width="5.77734375" style="83" customWidth="1"/>
    <col min="5657" max="5657" width="10" style="83" customWidth="1"/>
    <col min="5658" max="5658" width="12.33203125" style="83" bestFit="1" customWidth="1"/>
    <col min="5659" max="5659" width="11.109375" style="83" bestFit="1" customWidth="1"/>
    <col min="5660" max="5660" width="5.109375" style="83" customWidth="1"/>
    <col min="5661" max="5661" width="9" style="83" customWidth="1"/>
    <col min="5662" max="5662" width="11.109375" style="83" customWidth="1"/>
    <col min="5663" max="5663" width="4.44140625" style="83" bestFit="1" customWidth="1"/>
    <col min="5664" max="5664" width="10.77734375" style="83" customWidth="1"/>
    <col min="5665" max="5665" width="4.44140625" style="83" customWidth="1"/>
    <col min="5666" max="5666" width="11.109375" style="83" bestFit="1" customWidth="1"/>
    <col min="5667" max="5667" width="5.21875" style="83" customWidth="1"/>
    <col min="5668" max="5675" width="0" style="83" hidden="1" customWidth="1"/>
    <col min="5676" max="5676" width="11.5546875" style="83"/>
    <col min="5677" max="5678" width="0" style="83" hidden="1" customWidth="1"/>
    <col min="5679" max="5879" width="11.5546875" style="83"/>
    <col min="5880" max="5880" width="40.6640625" style="83" customWidth="1"/>
    <col min="5881" max="5881" width="10.33203125" style="83" customWidth="1"/>
    <col min="5882" max="5882" width="6.44140625" style="83" customWidth="1"/>
    <col min="5883" max="5883" width="10.33203125" style="83" customWidth="1"/>
    <col min="5884" max="5884" width="6.77734375" style="83" customWidth="1"/>
    <col min="5885" max="5885" width="10.33203125" style="83" customWidth="1"/>
    <col min="5886" max="5886" width="5.77734375" style="83" customWidth="1"/>
    <col min="5887" max="5887" width="10.33203125" style="83" customWidth="1"/>
    <col min="5888" max="5888" width="5.77734375" style="83" customWidth="1"/>
    <col min="5889" max="5889" width="11.77734375" style="83" customWidth="1"/>
    <col min="5890" max="5890" width="6.88671875" style="83" customWidth="1"/>
    <col min="5891" max="5891" width="10.6640625" style="83" customWidth="1"/>
    <col min="5892" max="5892" width="7" style="83" customWidth="1"/>
    <col min="5893" max="5893" width="13.33203125" style="83" customWidth="1"/>
    <col min="5894" max="5894" width="7.109375" style="83" customWidth="1"/>
    <col min="5895" max="5895" width="12.44140625" style="83" customWidth="1"/>
    <col min="5896" max="5896" width="7.77734375" style="83" customWidth="1"/>
    <col min="5897" max="5897" width="11.5546875" style="83" customWidth="1"/>
    <col min="5898" max="5898" width="7.109375" style="83" customWidth="1"/>
    <col min="5899" max="5899" width="9.109375" style="83" customWidth="1"/>
    <col min="5900" max="5900" width="5.33203125" style="83" customWidth="1"/>
    <col min="5901" max="5901" width="11.33203125" style="83" customWidth="1"/>
    <col min="5902" max="5902" width="8.33203125" style="83" customWidth="1"/>
    <col min="5903" max="5903" width="11.109375" style="83" customWidth="1"/>
    <col min="5904" max="5904" width="7.109375" style="83" customWidth="1"/>
    <col min="5905" max="5905" width="11.77734375" style="83" customWidth="1"/>
    <col min="5906" max="5906" width="6.88671875" style="83" customWidth="1"/>
    <col min="5907" max="5907" width="10.33203125" style="83" customWidth="1"/>
    <col min="5908" max="5908" width="5.33203125" style="83" customWidth="1"/>
    <col min="5909" max="5909" width="12.88671875" style="83" customWidth="1"/>
    <col min="5910" max="5910" width="5.77734375" style="83" customWidth="1"/>
    <col min="5911" max="5911" width="12.33203125" style="83" customWidth="1"/>
    <col min="5912" max="5912" width="5.77734375" style="83" customWidth="1"/>
    <col min="5913" max="5913" width="10" style="83" customWidth="1"/>
    <col min="5914" max="5914" width="12.33203125" style="83" bestFit="1" customWidth="1"/>
    <col min="5915" max="5915" width="11.109375" style="83" bestFit="1" customWidth="1"/>
    <col min="5916" max="5916" width="5.109375" style="83" customWidth="1"/>
    <col min="5917" max="5917" width="9" style="83" customWidth="1"/>
    <col min="5918" max="5918" width="11.109375" style="83" customWidth="1"/>
    <col min="5919" max="5919" width="4.44140625" style="83" bestFit="1" customWidth="1"/>
    <col min="5920" max="5920" width="10.77734375" style="83" customWidth="1"/>
    <col min="5921" max="5921" width="4.44140625" style="83" customWidth="1"/>
    <col min="5922" max="5922" width="11.109375" style="83" bestFit="1" customWidth="1"/>
    <col min="5923" max="5923" width="5.21875" style="83" customWidth="1"/>
    <col min="5924" max="5931" width="0" style="83" hidden="1" customWidth="1"/>
    <col min="5932" max="5932" width="11.5546875" style="83"/>
    <col min="5933" max="5934" width="0" style="83" hidden="1" customWidth="1"/>
    <col min="5935" max="6135" width="11.5546875" style="83"/>
    <col min="6136" max="6136" width="40.6640625" style="83" customWidth="1"/>
    <col min="6137" max="6137" width="10.33203125" style="83" customWidth="1"/>
    <col min="6138" max="6138" width="6.44140625" style="83" customWidth="1"/>
    <col min="6139" max="6139" width="10.33203125" style="83" customWidth="1"/>
    <col min="6140" max="6140" width="6.77734375" style="83" customWidth="1"/>
    <col min="6141" max="6141" width="10.33203125" style="83" customWidth="1"/>
    <col min="6142" max="6142" width="5.77734375" style="83" customWidth="1"/>
    <col min="6143" max="6143" width="10.33203125" style="83" customWidth="1"/>
    <col min="6144" max="6144" width="5.77734375" style="83" customWidth="1"/>
    <col min="6145" max="6145" width="11.77734375" style="83" customWidth="1"/>
    <col min="6146" max="6146" width="6.88671875" style="83" customWidth="1"/>
    <col min="6147" max="6147" width="10.6640625" style="83" customWidth="1"/>
    <col min="6148" max="6148" width="7" style="83" customWidth="1"/>
    <col min="6149" max="6149" width="13.33203125" style="83" customWidth="1"/>
    <col min="6150" max="6150" width="7.109375" style="83" customWidth="1"/>
    <col min="6151" max="6151" width="12.44140625" style="83" customWidth="1"/>
    <col min="6152" max="6152" width="7.77734375" style="83" customWidth="1"/>
    <col min="6153" max="6153" width="11.5546875" style="83" customWidth="1"/>
    <col min="6154" max="6154" width="7.109375" style="83" customWidth="1"/>
    <col min="6155" max="6155" width="9.109375" style="83" customWidth="1"/>
    <col min="6156" max="6156" width="5.33203125" style="83" customWidth="1"/>
    <col min="6157" max="6157" width="11.33203125" style="83" customWidth="1"/>
    <col min="6158" max="6158" width="8.33203125" style="83" customWidth="1"/>
    <col min="6159" max="6159" width="11.109375" style="83" customWidth="1"/>
    <col min="6160" max="6160" width="7.109375" style="83" customWidth="1"/>
    <col min="6161" max="6161" width="11.77734375" style="83" customWidth="1"/>
    <col min="6162" max="6162" width="6.88671875" style="83" customWidth="1"/>
    <col min="6163" max="6163" width="10.33203125" style="83" customWidth="1"/>
    <col min="6164" max="6164" width="5.33203125" style="83" customWidth="1"/>
    <col min="6165" max="6165" width="12.88671875" style="83" customWidth="1"/>
    <col min="6166" max="6166" width="5.77734375" style="83" customWidth="1"/>
    <col min="6167" max="6167" width="12.33203125" style="83" customWidth="1"/>
    <col min="6168" max="6168" width="5.77734375" style="83" customWidth="1"/>
    <col min="6169" max="6169" width="10" style="83" customWidth="1"/>
    <col min="6170" max="6170" width="12.33203125" style="83" bestFit="1" customWidth="1"/>
    <col min="6171" max="6171" width="11.109375" style="83" bestFit="1" customWidth="1"/>
    <col min="6172" max="6172" width="5.109375" style="83" customWidth="1"/>
    <col min="6173" max="6173" width="9" style="83" customWidth="1"/>
    <col min="6174" max="6174" width="11.109375" style="83" customWidth="1"/>
    <col min="6175" max="6175" width="4.44140625" style="83" bestFit="1" customWidth="1"/>
    <col min="6176" max="6176" width="10.77734375" style="83" customWidth="1"/>
    <col min="6177" max="6177" width="4.44140625" style="83" customWidth="1"/>
    <col min="6178" max="6178" width="11.109375" style="83" bestFit="1" customWidth="1"/>
    <col min="6179" max="6179" width="5.21875" style="83" customWidth="1"/>
    <col min="6180" max="6187" width="0" style="83" hidden="1" customWidth="1"/>
    <col min="6188" max="6188" width="11.5546875" style="83"/>
    <col min="6189" max="6190" width="0" style="83" hidden="1" customWidth="1"/>
    <col min="6191" max="6391" width="11.5546875" style="83"/>
    <col min="6392" max="6392" width="40.6640625" style="83" customWidth="1"/>
    <col min="6393" max="6393" width="10.33203125" style="83" customWidth="1"/>
    <col min="6394" max="6394" width="6.44140625" style="83" customWidth="1"/>
    <col min="6395" max="6395" width="10.33203125" style="83" customWidth="1"/>
    <col min="6396" max="6396" width="6.77734375" style="83" customWidth="1"/>
    <col min="6397" max="6397" width="10.33203125" style="83" customWidth="1"/>
    <col min="6398" max="6398" width="5.77734375" style="83" customWidth="1"/>
    <col min="6399" max="6399" width="10.33203125" style="83" customWidth="1"/>
    <col min="6400" max="6400" width="5.77734375" style="83" customWidth="1"/>
    <col min="6401" max="6401" width="11.77734375" style="83" customWidth="1"/>
    <col min="6402" max="6402" width="6.88671875" style="83" customWidth="1"/>
    <col min="6403" max="6403" width="10.6640625" style="83" customWidth="1"/>
    <col min="6404" max="6404" width="7" style="83" customWidth="1"/>
    <col min="6405" max="6405" width="13.33203125" style="83" customWidth="1"/>
    <col min="6406" max="6406" width="7.109375" style="83" customWidth="1"/>
    <col min="6407" max="6407" width="12.44140625" style="83" customWidth="1"/>
    <col min="6408" max="6408" width="7.77734375" style="83" customWidth="1"/>
    <col min="6409" max="6409" width="11.5546875" style="83" customWidth="1"/>
    <col min="6410" max="6410" width="7.109375" style="83" customWidth="1"/>
    <col min="6411" max="6411" width="9.109375" style="83" customWidth="1"/>
    <col min="6412" max="6412" width="5.33203125" style="83" customWidth="1"/>
    <col min="6413" max="6413" width="11.33203125" style="83" customWidth="1"/>
    <col min="6414" max="6414" width="8.33203125" style="83" customWidth="1"/>
    <col min="6415" max="6415" width="11.109375" style="83" customWidth="1"/>
    <col min="6416" max="6416" width="7.109375" style="83" customWidth="1"/>
    <col min="6417" max="6417" width="11.77734375" style="83" customWidth="1"/>
    <col min="6418" max="6418" width="6.88671875" style="83" customWidth="1"/>
    <col min="6419" max="6419" width="10.33203125" style="83" customWidth="1"/>
    <col min="6420" max="6420" width="5.33203125" style="83" customWidth="1"/>
    <col min="6421" max="6421" width="12.88671875" style="83" customWidth="1"/>
    <col min="6422" max="6422" width="5.77734375" style="83" customWidth="1"/>
    <col min="6423" max="6423" width="12.33203125" style="83" customWidth="1"/>
    <col min="6424" max="6424" width="5.77734375" style="83" customWidth="1"/>
    <col min="6425" max="6425" width="10" style="83" customWidth="1"/>
    <col min="6426" max="6426" width="12.33203125" style="83" bestFit="1" customWidth="1"/>
    <col min="6427" max="6427" width="11.109375" style="83" bestFit="1" customWidth="1"/>
    <col min="6428" max="6428" width="5.109375" style="83" customWidth="1"/>
    <col min="6429" max="6429" width="9" style="83" customWidth="1"/>
    <col min="6430" max="6430" width="11.109375" style="83" customWidth="1"/>
    <col min="6431" max="6431" width="4.44140625" style="83" bestFit="1" customWidth="1"/>
    <col min="6432" max="6432" width="10.77734375" style="83" customWidth="1"/>
    <col min="6433" max="6433" width="4.44140625" style="83" customWidth="1"/>
    <col min="6434" max="6434" width="11.109375" style="83" bestFit="1" customWidth="1"/>
    <col min="6435" max="6435" width="5.21875" style="83" customWidth="1"/>
    <col min="6436" max="6443" width="0" style="83" hidden="1" customWidth="1"/>
    <col min="6444" max="6444" width="11.5546875" style="83"/>
    <col min="6445" max="6446" width="0" style="83" hidden="1" customWidth="1"/>
    <col min="6447" max="6647" width="11.5546875" style="83"/>
    <col min="6648" max="6648" width="40.6640625" style="83" customWidth="1"/>
    <col min="6649" max="6649" width="10.33203125" style="83" customWidth="1"/>
    <col min="6650" max="6650" width="6.44140625" style="83" customWidth="1"/>
    <col min="6651" max="6651" width="10.33203125" style="83" customWidth="1"/>
    <col min="6652" max="6652" width="6.77734375" style="83" customWidth="1"/>
    <col min="6653" max="6653" width="10.33203125" style="83" customWidth="1"/>
    <col min="6654" max="6654" width="5.77734375" style="83" customWidth="1"/>
    <col min="6655" max="6655" width="10.33203125" style="83" customWidth="1"/>
    <col min="6656" max="6656" width="5.77734375" style="83" customWidth="1"/>
    <col min="6657" max="6657" width="11.77734375" style="83" customWidth="1"/>
    <col min="6658" max="6658" width="6.88671875" style="83" customWidth="1"/>
    <col min="6659" max="6659" width="10.6640625" style="83" customWidth="1"/>
    <col min="6660" max="6660" width="7" style="83" customWidth="1"/>
    <col min="6661" max="6661" width="13.33203125" style="83" customWidth="1"/>
    <col min="6662" max="6662" width="7.109375" style="83" customWidth="1"/>
    <col min="6663" max="6663" width="12.44140625" style="83" customWidth="1"/>
    <col min="6664" max="6664" width="7.77734375" style="83" customWidth="1"/>
    <col min="6665" max="6665" width="11.5546875" style="83" customWidth="1"/>
    <col min="6666" max="6666" width="7.109375" style="83" customWidth="1"/>
    <col min="6667" max="6667" width="9.109375" style="83" customWidth="1"/>
    <col min="6668" max="6668" width="5.33203125" style="83" customWidth="1"/>
    <col min="6669" max="6669" width="11.33203125" style="83" customWidth="1"/>
    <col min="6670" max="6670" width="8.33203125" style="83" customWidth="1"/>
    <col min="6671" max="6671" width="11.109375" style="83" customWidth="1"/>
    <col min="6672" max="6672" width="7.109375" style="83" customWidth="1"/>
    <col min="6673" max="6673" width="11.77734375" style="83" customWidth="1"/>
    <col min="6674" max="6674" width="6.88671875" style="83" customWidth="1"/>
    <col min="6675" max="6675" width="10.33203125" style="83" customWidth="1"/>
    <col min="6676" max="6676" width="5.33203125" style="83" customWidth="1"/>
    <col min="6677" max="6677" width="12.88671875" style="83" customWidth="1"/>
    <col min="6678" max="6678" width="5.77734375" style="83" customWidth="1"/>
    <col min="6679" max="6679" width="12.33203125" style="83" customWidth="1"/>
    <col min="6680" max="6680" width="5.77734375" style="83" customWidth="1"/>
    <col min="6681" max="6681" width="10" style="83" customWidth="1"/>
    <col min="6682" max="6682" width="12.33203125" style="83" bestFit="1" customWidth="1"/>
    <col min="6683" max="6683" width="11.109375" style="83" bestFit="1" customWidth="1"/>
    <col min="6684" max="6684" width="5.109375" style="83" customWidth="1"/>
    <col min="6685" max="6685" width="9" style="83" customWidth="1"/>
    <col min="6686" max="6686" width="11.109375" style="83" customWidth="1"/>
    <col min="6687" max="6687" width="4.44140625" style="83" bestFit="1" customWidth="1"/>
    <col min="6688" max="6688" width="10.77734375" style="83" customWidth="1"/>
    <col min="6689" max="6689" width="4.44140625" style="83" customWidth="1"/>
    <col min="6690" max="6690" width="11.109375" style="83" bestFit="1" customWidth="1"/>
    <col min="6691" max="6691" width="5.21875" style="83" customWidth="1"/>
    <col min="6692" max="6699" width="0" style="83" hidden="1" customWidth="1"/>
    <col min="6700" max="6700" width="11.5546875" style="83"/>
    <col min="6701" max="6702" width="0" style="83" hidden="1" customWidth="1"/>
    <col min="6703" max="6903" width="11.5546875" style="83"/>
    <col min="6904" max="6904" width="40.6640625" style="83" customWidth="1"/>
    <col min="6905" max="6905" width="10.33203125" style="83" customWidth="1"/>
    <col min="6906" max="6906" width="6.44140625" style="83" customWidth="1"/>
    <col min="6907" max="6907" width="10.33203125" style="83" customWidth="1"/>
    <col min="6908" max="6908" width="6.77734375" style="83" customWidth="1"/>
    <col min="6909" max="6909" width="10.33203125" style="83" customWidth="1"/>
    <col min="6910" max="6910" width="5.77734375" style="83" customWidth="1"/>
    <col min="6911" max="6911" width="10.33203125" style="83" customWidth="1"/>
    <col min="6912" max="6912" width="5.77734375" style="83" customWidth="1"/>
    <col min="6913" max="6913" width="11.77734375" style="83" customWidth="1"/>
    <col min="6914" max="6914" width="6.88671875" style="83" customWidth="1"/>
    <col min="6915" max="6915" width="10.6640625" style="83" customWidth="1"/>
    <col min="6916" max="6916" width="7" style="83" customWidth="1"/>
    <col min="6917" max="6917" width="13.33203125" style="83" customWidth="1"/>
    <col min="6918" max="6918" width="7.109375" style="83" customWidth="1"/>
    <col min="6919" max="6919" width="12.44140625" style="83" customWidth="1"/>
    <col min="6920" max="6920" width="7.77734375" style="83" customWidth="1"/>
    <col min="6921" max="6921" width="11.5546875" style="83" customWidth="1"/>
    <col min="6922" max="6922" width="7.109375" style="83" customWidth="1"/>
    <col min="6923" max="6923" width="9.109375" style="83" customWidth="1"/>
    <col min="6924" max="6924" width="5.33203125" style="83" customWidth="1"/>
    <col min="6925" max="6925" width="11.33203125" style="83" customWidth="1"/>
    <col min="6926" max="6926" width="8.33203125" style="83" customWidth="1"/>
    <col min="6927" max="6927" width="11.109375" style="83" customWidth="1"/>
    <col min="6928" max="6928" width="7.109375" style="83" customWidth="1"/>
    <col min="6929" max="6929" width="11.77734375" style="83" customWidth="1"/>
    <col min="6930" max="6930" width="6.88671875" style="83" customWidth="1"/>
    <col min="6931" max="6931" width="10.33203125" style="83" customWidth="1"/>
    <col min="6932" max="6932" width="5.33203125" style="83" customWidth="1"/>
    <col min="6933" max="6933" width="12.88671875" style="83" customWidth="1"/>
    <col min="6934" max="6934" width="5.77734375" style="83" customWidth="1"/>
    <col min="6935" max="6935" width="12.33203125" style="83" customWidth="1"/>
    <col min="6936" max="6936" width="5.77734375" style="83" customWidth="1"/>
    <col min="6937" max="6937" width="10" style="83" customWidth="1"/>
    <col min="6938" max="6938" width="12.33203125" style="83" bestFit="1" customWidth="1"/>
    <col min="6939" max="6939" width="11.109375" style="83" bestFit="1" customWidth="1"/>
    <col min="6940" max="6940" width="5.109375" style="83" customWidth="1"/>
    <col min="6941" max="6941" width="9" style="83" customWidth="1"/>
    <col min="6942" max="6942" width="11.109375" style="83" customWidth="1"/>
    <col min="6943" max="6943" width="4.44140625" style="83" bestFit="1" customWidth="1"/>
    <col min="6944" max="6944" width="10.77734375" style="83" customWidth="1"/>
    <col min="6945" max="6945" width="4.44140625" style="83" customWidth="1"/>
    <col min="6946" max="6946" width="11.109375" style="83" bestFit="1" customWidth="1"/>
    <col min="6947" max="6947" width="5.21875" style="83" customWidth="1"/>
    <col min="6948" max="6955" width="0" style="83" hidden="1" customWidth="1"/>
    <col min="6956" max="6956" width="11.5546875" style="83"/>
    <col min="6957" max="6958" width="0" style="83" hidden="1" customWidth="1"/>
    <col min="6959" max="7159" width="11.5546875" style="83"/>
    <col min="7160" max="7160" width="40.6640625" style="83" customWidth="1"/>
    <col min="7161" max="7161" width="10.33203125" style="83" customWidth="1"/>
    <col min="7162" max="7162" width="6.44140625" style="83" customWidth="1"/>
    <col min="7163" max="7163" width="10.33203125" style="83" customWidth="1"/>
    <col min="7164" max="7164" width="6.77734375" style="83" customWidth="1"/>
    <col min="7165" max="7165" width="10.33203125" style="83" customWidth="1"/>
    <col min="7166" max="7166" width="5.77734375" style="83" customWidth="1"/>
    <col min="7167" max="7167" width="10.33203125" style="83" customWidth="1"/>
    <col min="7168" max="7168" width="5.77734375" style="83" customWidth="1"/>
    <col min="7169" max="7169" width="11.77734375" style="83" customWidth="1"/>
    <col min="7170" max="7170" width="6.88671875" style="83" customWidth="1"/>
    <col min="7171" max="7171" width="10.6640625" style="83" customWidth="1"/>
    <col min="7172" max="7172" width="7" style="83" customWidth="1"/>
    <col min="7173" max="7173" width="13.33203125" style="83" customWidth="1"/>
    <col min="7174" max="7174" width="7.109375" style="83" customWidth="1"/>
    <col min="7175" max="7175" width="12.44140625" style="83" customWidth="1"/>
    <col min="7176" max="7176" width="7.77734375" style="83" customWidth="1"/>
    <col min="7177" max="7177" width="11.5546875" style="83" customWidth="1"/>
    <col min="7178" max="7178" width="7.109375" style="83" customWidth="1"/>
    <col min="7179" max="7179" width="9.109375" style="83" customWidth="1"/>
    <col min="7180" max="7180" width="5.33203125" style="83" customWidth="1"/>
    <col min="7181" max="7181" width="11.33203125" style="83" customWidth="1"/>
    <col min="7182" max="7182" width="8.33203125" style="83" customWidth="1"/>
    <col min="7183" max="7183" width="11.109375" style="83" customWidth="1"/>
    <col min="7184" max="7184" width="7.109375" style="83" customWidth="1"/>
    <col min="7185" max="7185" width="11.77734375" style="83" customWidth="1"/>
    <col min="7186" max="7186" width="6.88671875" style="83" customWidth="1"/>
    <col min="7187" max="7187" width="10.33203125" style="83" customWidth="1"/>
    <col min="7188" max="7188" width="5.33203125" style="83" customWidth="1"/>
    <col min="7189" max="7189" width="12.88671875" style="83" customWidth="1"/>
    <col min="7190" max="7190" width="5.77734375" style="83" customWidth="1"/>
    <col min="7191" max="7191" width="12.33203125" style="83" customWidth="1"/>
    <col min="7192" max="7192" width="5.77734375" style="83" customWidth="1"/>
    <col min="7193" max="7193" width="10" style="83" customWidth="1"/>
    <col min="7194" max="7194" width="12.33203125" style="83" bestFit="1" customWidth="1"/>
    <col min="7195" max="7195" width="11.109375" style="83" bestFit="1" customWidth="1"/>
    <col min="7196" max="7196" width="5.109375" style="83" customWidth="1"/>
    <col min="7197" max="7197" width="9" style="83" customWidth="1"/>
    <col min="7198" max="7198" width="11.109375" style="83" customWidth="1"/>
    <col min="7199" max="7199" width="4.44140625" style="83" bestFit="1" customWidth="1"/>
    <col min="7200" max="7200" width="10.77734375" style="83" customWidth="1"/>
    <col min="7201" max="7201" width="4.44140625" style="83" customWidth="1"/>
    <col min="7202" max="7202" width="11.109375" style="83" bestFit="1" customWidth="1"/>
    <col min="7203" max="7203" width="5.21875" style="83" customWidth="1"/>
    <col min="7204" max="7211" width="0" style="83" hidden="1" customWidth="1"/>
    <col min="7212" max="7212" width="11.5546875" style="83"/>
    <col min="7213" max="7214" width="0" style="83" hidden="1" customWidth="1"/>
    <col min="7215" max="7415" width="11.5546875" style="83"/>
    <col min="7416" max="7416" width="40.6640625" style="83" customWidth="1"/>
    <col min="7417" max="7417" width="10.33203125" style="83" customWidth="1"/>
    <col min="7418" max="7418" width="6.44140625" style="83" customWidth="1"/>
    <col min="7419" max="7419" width="10.33203125" style="83" customWidth="1"/>
    <col min="7420" max="7420" width="6.77734375" style="83" customWidth="1"/>
    <col min="7421" max="7421" width="10.33203125" style="83" customWidth="1"/>
    <col min="7422" max="7422" width="5.77734375" style="83" customWidth="1"/>
    <col min="7423" max="7423" width="10.33203125" style="83" customWidth="1"/>
    <col min="7424" max="7424" width="5.77734375" style="83" customWidth="1"/>
    <col min="7425" max="7425" width="11.77734375" style="83" customWidth="1"/>
    <col min="7426" max="7426" width="6.88671875" style="83" customWidth="1"/>
    <col min="7427" max="7427" width="10.6640625" style="83" customWidth="1"/>
    <col min="7428" max="7428" width="7" style="83" customWidth="1"/>
    <col min="7429" max="7429" width="13.33203125" style="83" customWidth="1"/>
    <col min="7430" max="7430" width="7.109375" style="83" customWidth="1"/>
    <col min="7431" max="7431" width="12.44140625" style="83" customWidth="1"/>
    <col min="7432" max="7432" width="7.77734375" style="83" customWidth="1"/>
    <col min="7433" max="7433" width="11.5546875" style="83" customWidth="1"/>
    <col min="7434" max="7434" width="7.109375" style="83" customWidth="1"/>
    <col min="7435" max="7435" width="9.109375" style="83" customWidth="1"/>
    <col min="7436" max="7436" width="5.33203125" style="83" customWidth="1"/>
    <col min="7437" max="7437" width="11.33203125" style="83" customWidth="1"/>
    <col min="7438" max="7438" width="8.33203125" style="83" customWidth="1"/>
    <col min="7439" max="7439" width="11.109375" style="83" customWidth="1"/>
    <col min="7440" max="7440" width="7.109375" style="83" customWidth="1"/>
    <col min="7441" max="7441" width="11.77734375" style="83" customWidth="1"/>
    <col min="7442" max="7442" width="6.88671875" style="83" customWidth="1"/>
    <col min="7443" max="7443" width="10.33203125" style="83" customWidth="1"/>
    <col min="7444" max="7444" width="5.33203125" style="83" customWidth="1"/>
    <col min="7445" max="7445" width="12.88671875" style="83" customWidth="1"/>
    <col min="7446" max="7446" width="5.77734375" style="83" customWidth="1"/>
    <col min="7447" max="7447" width="12.33203125" style="83" customWidth="1"/>
    <col min="7448" max="7448" width="5.77734375" style="83" customWidth="1"/>
    <col min="7449" max="7449" width="10" style="83" customWidth="1"/>
    <col min="7450" max="7450" width="12.33203125" style="83" bestFit="1" customWidth="1"/>
    <col min="7451" max="7451" width="11.109375" style="83" bestFit="1" customWidth="1"/>
    <col min="7452" max="7452" width="5.109375" style="83" customWidth="1"/>
    <col min="7453" max="7453" width="9" style="83" customWidth="1"/>
    <col min="7454" max="7454" width="11.109375" style="83" customWidth="1"/>
    <col min="7455" max="7455" width="4.44140625" style="83" bestFit="1" customWidth="1"/>
    <col min="7456" max="7456" width="10.77734375" style="83" customWidth="1"/>
    <col min="7457" max="7457" width="4.44140625" style="83" customWidth="1"/>
    <col min="7458" max="7458" width="11.109375" style="83" bestFit="1" customWidth="1"/>
    <col min="7459" max="7459" width="5.21875" style="83" customWidth="1"/>
    <col min="7460" max="7467" width="0" style="83" hidden="1" customWidth="1"/>
    <col min="7468" max="7468" width="11.5546875" style="83"/>
    <col min="7469" max="7470" width="0" style="83" hidden="1" customWidth="1"/>
    <col min="7471" max="7671" width="11.5546875" style="83"/>
    <col min="7672" max="7672" width="40.6640625" style="83" customWidth="1"/>
    <col min="7673" max="7673" width="10.33203125" style="83" customWidth="1"/>
    <col min="7674" max="7674" width="6.44140625" style="83" customWidth="1"/>
    <col min="7675" max="7675" width="10.33203125" style="83" customWidth="1"/>
    <col min="7676" max="7676" width="6.77734375" style="83" customWidth="1"/>
    <col min="7677" max="7677" width="10.33203125" style="83" customWidth="1"/>
    <col min="7678" max="7678" width="5.77734375" style="83" customWidth="1"/>
    <col min="7679" max="7679" width="10.33203125" style="83" customWidth="1"/>
    <col min="7680" max="7680" width="5.77734375" style="83" customWidth="1"/>
    <col min="7681" max="7681" width="11.77734375" style="83" customWidth="1"/>
    <col min="7682" max="7682" width="6.88671875" style="83" customWidth="1"/>
    <col min="7683" max="7683" width="10.6640625" style="83" customWidth="1"/>
    <col min="7684" max="7684" width="7" style="83" customWidth="1"/>
    <col min="7685" max="7685" width="13.33203125" style="83" customWidth="1"/>
    <col min="7686" max="7686" width="7.109375" style="83" customWidth="1"/>
    <col min="7687" max="7687" width="12.44140625" style="83" customWidth="1"/>
    <col min="7688" max="7688" width="7.77734375" style="83" customWidth="1"/>
    <col min="7689" max="7689" width="11.5546875" style="83" customWidth="1"/>
    <col min="7690" max="7690" width="7.109375" style="83" customWidth="1"/>
    <col min="7691" max="7691" width="9.109375" style="83" customWidth="1"/>
    <col min="7692" max="7692" width="5.33203125" style="83" customWidth="1"/>
    <col min="7693" max="7693" width="11.33203125" style="83" customWidth="1"/>
    <col min="7694" max="7694" width="8.33203125" style="83" customWidth="1"/>
    <col min="7695" max="7695" width="11.109375" style="83" customWidth="1"/>
    <col min="7696" max="7696" width="7.109375" style="83" customWidth="1"/>
    <col min="7697" max="7697" width="11.77734375" style="83" customWidth="1"/>
    <col min="7698" max="7698" width="6.88671875" style="83" customWidth="1"/>
    <col min="7699" max="7699" width="10.33203125" style="83" customWidth="1"/>
    <col min="7700" max="7700" width="5.33203125" style="83" customWidth="1"/>
    <col min="7701" max="7701" width="12.88671875" style="83" customWidth="1"/>
    <col min="7702" max="7702" width="5.77734375" style="83" customWidth="1"/>
    <col min="7703" max="7703" width="12.33203125" style="83" customWidth="1"/>
    <col min="7704" max="7704" width="5.77734375" style="83" customWidth="1"/>
    <col min="7705" max="7705" width="10" style="83" customWidth="1"/>
    <col min="7706" max="7706" width="12.33203125" style="83" bestFit="1" customWidth="1"/>
    <col min="7707" max="7707" width="11.109375" style="83" bestFit="1" customWidth="1"/>
    <col min="7708" max="7708" width="5.109375" style="83" customWidth="1"/>
    <col min="7709" max="7709" width="9" style="83" customWidth="1"/>
    <col min="7710" max="7710" width="11.109375" style="83" customWidth="1"/>
    <col min="7711" max="7711" width="4.44140625" style="83" bestFit="1" customWidth="1"/>
    <col min="7712" max="7712" width="10.77734375" style="83" customWidth="1"/>
    <col min="7713" max="7713" width="4.44140625" style="83" customWidth="1"/>
    <col min="7714" max="7714" width="11.109375" style="83" bestFit="1" customWidth="1"/>
    <col min="7715" max="7715" width="5.21875" style="83" customWidth="1"/>
    <col min="7716" max="7723" width="0" style="83" hidden="1" customWidth="1"/>
    <col min="7724" max="7724" width="11.5546875" style="83"/>
    <col min="7725" max="7726" width="0" style="83" hidden="1" customWidth="1"/>
    <col min="7727" max="7927" width="11.5546875" style="83"/>
    <col min="7928" max="7928" width="40.6640625" style="83" customWidth="1"/>
    <col min="7929" max="7929" width="10.33203125" style="83" customWidth="1"/>
    <col min="7930" max="7930" width="6.44140625" style="83" customWidth="1"/>
    <col min="7931" max="7931" width="10.33203125" style="83" customWidth="1"/>
    <col min="7932" max="7932" width="6.77734375" style="83" customWidth="1"/>
    <col min="7933" max="7933" width="10.33203125" style="83" customWidth="1"/>
    <col min="7934" max="7934" width="5.77734375" style="83" customWidth="1"/>
    <col min="7935" max="7935" width="10.33203125" style="83" customWidth="1"/>
    <col min="7936" max="7936" width="5.77734375" style="83" customWidth="1"/>
    <col min="7937" max="7937" width="11.77734375" style="83" customWidth="1"/>
    <col min="7938" max="7938" width="6.88671875" style="83" customWidth="1"/>
    <col min="7939" max="7939" width="10.6640625" style="83" customWidth="1"/>
    <col min="7940" max="7940" width="7" style="83" customWidth="1"/>
    <col min="7941" max="7941" width="13.33203125" style="83" customWidth="1"/>
    <col min="7942" max="7942" width="7.109375" style="83" customWidth="1"/>
    <col min="7943" max="7943" width="12.44140625" style="83" customWidth="1"/>
    <col min="7944" max="7944" width="7.77734375" style="83" customWidth="1"/>
    <col min="7945" max="7945" width="11.5546875" style="83" customWidth="1"/>
    <col min="7946" max="7946" width="7.109375" style="83" customWidth="1"/>
    <col min="7947" max="7947" width="9.109375" style="83" customWidth="1"/>
    <col min="7948" max="7948" width="5.33203125" style="83" customWidth="1"/>
    <col min="7949" max="7949" width="11.33203125" style="83" customWidth="1"/>
    <col min="7950" max="7950" width="8.33203125" style="83" customWidth="1"/>
    <col min="7951" max="7951" width="11.109375" style="83" customWidth="1"/>
    <col min="7952" max="7952" width="7.109375" style="83" customWidth="1"/>
    <col min="7953" max="7953" width="11.77734375" style="83" customWidth="1"/>
    <col min="7954" max="7954" width="6.88671875" style="83" customWidth="1"/>
    <col min="7955" max="7955" width="10.33203125" style="83" customWidth="1"/>
    <col min="7956" max="7956" width="5.33203125" style="83" customWidth="1"/>
    <col min="7957" max="7957" width="12.88671875" style="83" customWidth="1"/>
    <col min="7958" max="7958" width="5.77734375" style="83" customWidth="1"/>
    <col min="7959" max="7959" width="12.33203125" style="83" customWidth="1"/>
    <col min="7960" max="7960" width="5.77734375" style="83" customWidth="1"/>
    <col min="7961" max="7961" width="10" style="83" customWidth="1"/>
    <col min="7962" max="7962" width="12.33203125" style="83" bestFit="1" customWidth="1"/>
    <col min="7963" max="7963" width="11.109375" style="83" bestFit="1" customWidth="1"/>
    <col min="7964" max="7964" width="5.109375" style="83" customWidth="1"/>
    <col min="7965" max="7965" width="9" style="83" customWidth="1"/>
    <col min="7966" max="7966" width="11.109375" style="83" customWidth="1"/>
    <col min="7967" max="7967" width="4.44140625" style="83" bestFit="1" customWidth="1"/>
    <col min="7968" max="7968" width="10.77734375" style="83" customWidth="1"/>
    <col min="7969" max="7969" width="4.44140625" style="83" customWidth="1"/>
    <col min="7970" max="7970" width="11.109375" style="83" bestFit="1" customWidth="1"/>
    <col min="7971" max="7971" width="5.21875" style="83" customWidth="1"/>
    <col min="7972" max="7979" width="0" style="83" hidden="1" customWidth="1"/>
    <col min="7980" max="7980" width="11.5546875" style="83"/>
    <col min="7981" max="7982" width="0" style="83" hidden="1" customWidth="1"/>
    <col min="7983" max="8183" width="11.5546875" style="83"/>
    <col min="8184" max="8184" width="40.6640625" style="83" customWidth="1"/>
    <col min="8185" max="8185" width="10.33203125" style="83" customWidth="1"/>
    <col min="8186" max="8186" width="6.44140625" style="83" customWidth="1"/>
    <col min="8187" max="8187" width="10.33203125" style="83" customWidth="1"/>
    <col min="8188" max="8188" width="6.77734375" style="83" customWidth="1"/>
    <col min="8189" max="8189" width="10.33203125" style="83" customWidth="1"/>
    <col min="8190" max="8190" width="5.77734375" style="83" customWidth="1"/>
    <col min="8191" max="8191" width="10.33203125" style="83" customWidth="1"/>
    <col min="8192" max="8192" width="5.77734375" style="83" customWidth="1"/>
    <col min="8193" max="8193" width="11.77734375" style="83" customWidth="1"/>
    <col min="8194" max="8194" width="6.88671875" style="83" customWidth="1"/>
    <col min="8195" max="8195" width="10.6640625" style="83" customWidth="1"/>
    <col min="8196" max="8196" width="7" style="83" customWidth="1"/>
    <col min="8197" max="8197" width="13.33203125" style="83" customWidth="1"/>
    <col min="8198" max="8198" width="7.109375" style="83" customWidth="1"/>
    <col min="8199" max="8199" width="12.44140625" style="83" customWidth="1"/>
    <col min="8200" max="8200" width="7.77734375" style="83" customWidth="1"/>
    <col min="8201" max="8201" width="11.5546875" style="83" customWidth="1"/>
    <col min="8202" max="8202" width="7.109375" style="83" customWidth="1"/>
    <col min="8203" max="8203" width="9.109375" style="83" customWidth="1"/>
    <col min="8204" max="8204" width="5.33203125" style="83" customWidth="1"/>
    <col min="8205" max="8205" width="11.33203125" style="83" customWidth="1"/>
    <col min="8206" max="8206" width="8.33203125" style="83" customWidth="1"/>
    <col min="8207" max="8207" width="11.109375" style="83" customWidth="1"/>
    <col min="8208" max="8208" width="7.109375" style="83" customWidth="1"/>
    <col min="8209" max="8209" width="11.77734375" style="83" customWidth="1"/>
    <col min="8210" max="8210" width="6.88671875" style="83" customWidth="1"/>
    <col min="8211" max="8211" width="10.33203125" style="83" customWidth="1"/>
    <col min="8212" max="8212" width="5.33203125" style="83" customWidth="1"/>
    <col min="8213" max="8213" width="12.88671875" style="83" customWidth="1"/>
    <col min="8214" max="8214" width="5.77734375" style="83" customWidth="1"/>
    <col min="8215" max="8215" width="12.33203125" style="83" customWidth="1"/>
    <col min="8216" max="8216" width="5.77734375" style="83" customWidth="1"/>
    <col min="8217" max="8217" width="10" style="83" customWidth="1"/>
    <col min="8218" max="8218" width="12.33203125" style="83" bestFit="1" customWidth="1"/>
    <col min="8219" max="8219" width="11.109375" style="83" bestFit="1" customWidth="1"/>
    <col min="8220" max="8220" width="5.109375" style="83" customWidth="1"/>
    <col min="8221" max="8221" width="9" style="83" customWidth="1"/>
    <col min="8222" max="8222" width="11.109375" style="83" customWidth="1"/>
    <col min="8223" max="8223" width="4.44140625" style="83" bestFit="1" customWidth="1"/>
    <col min="8224" max="8224" width="10.77734375" style="83" customWidth="1"/>
    <col min="8225" max="8225" width="4.44140625" style="83" customWidth="1"/>
    <col min="8226" max="8226" width="11.109375" style="83" bestFit="1" customWidth="1"/>
    <col min="8227" max="8227" width="5.21875" style="83" customWidth="1"/>
    <col min="8228" max="8235" width="0" style="83" hidden="1" customWidth="1"/>
    <col min="8236" max="8236" width="11.5546875" style="83"/>
    <col min="8237" max="8238" width="0" style="83" hidden="1" customWidth="1"/>
    <col min="8239" max="8439" width="11.5546875" style="83"/>
    <col min="8440" max="8440" width="40.6640625" style="83" customWidth="1"/>
    <col min="8441" max="8441" width="10.33203125" style="83" customWidth="1"/>
    <col min="8442" max="8442" width="6.44140625" style="83" customWidth="1"/>
    <col min="8443" max="8443" width="10.33203125" style="83" customWidth="1"/>
    <col min="8444" max="8444" width="6.77734375" style="83" customWidth="1"/>
    <col min="8445" max="8445" width="10.33203125" style="83" customWidth="1"/>
    <col min="8446" max="8446" width="5.77734375" style="83" customWidth="1"/>
    <col min="8447" max="8447" width="10.33203125" style="83" customWidth="1"/>
    <col min="8448" max="8448" width="5.77734375" style="83" customWidth="1"/>
    <col min="8449" max="8449" width="11.77734375" style="83" customWidth="1"/>
    <col min="8450" max="8450" width="6.88671875" style="83" customWidth="1"/>
    <col min="8451" max="8451" width="10.6640625" style="83" customWidth="1"/>
    <col min="8452" max="8452" width="7" style="83" customWidth="1"/>
    <col min="8453" max="8453" width="13.33203125" style="83" customWidth="1"/>
    <col min="8454" max="8454" width="7.109375" style="83" customWidth="1"/>
    <col min="8455" max="8455" width="12.44140625" style="83" customWidth="1"/>
    <col min="8456" max="8456" width="7.77734375" style="83" customWidth="1"/>
    <col min="8457" max="8457" width="11.5546875" style="83" customWidth="1"/>
    <col min="8458" max="8458" width="7.109375" style="83" customWidth="1"/>
    <col min="8459" max="8459" width="9.109375" style="83" customWidth="1"/>
    <col min="8460" max="8460" width="5.33203125" style="83" customWidth="1"/>
    <col min="8461" max="8461" width="11.33203125" style="83" customWidth="1"/>
    <col min="8462" max="8462" width="8.33203125" style="83" customWidth="1"/>
    <col min="8463" max="8463" width="11.109375" style="83" customWidth="1"/>
    <col min="8464" max="8464" width="7.109375" style="83" customWidth="1"/>
    <col min="8465" max="8465" width="11.77734375" style="83" customWidth="1"/>
    <col min="8466" max="8466" width="6.88671875" style="83" customWidth="1"/>
    <col min="8467" max="8467" width="10.33203125" style="83" customWidth="1"/>
    <col min="8468" max="8468" width="5.33203125" style="83" customWidth="1"/>
    <col min="8469" max="8469" width="12.88671875" style="83" customWidth="1"/>
    <col min="8470" max="8470" width="5.77734375" style="83" customWidth="1"/>
    <col min="8471" max="8471" width="12.33203125" style="83" customWidth="1"/>
    <col min="8472" max="8472" width="5.77734375" style="83" customWidth="1"/>
    <col min="8473" max="8473" width="10" style="83" customWidth="1"/>
    <col min="8474" max="8474" width="12.33203125" style="83" bestFit="1" customWidth="1"/>
    <col min="8475" max="8475" width="11.109375" style="83" bestFit="1" customWidth="1"/>
    <col min="8476" max="8476" width="5.109375" style="83" customWidth="1"/>
    <col min="8477" max="8477" width="9" style="83" customWidth="1"/>
    <col min="8478" max="8478" width="11.109375" style="83" customWidth="1"/>
    <col min="8479" max="8479" width="4.44140625" style="83" bestFit="1" customWidth="1"/>
    <col min="8480" max="8480" width="10.77734375" style="83" customWidth="1"/>
    <col min="8481" max="8481" width="4.44140625" style="83" customWidth="1"/>
    <col min="8482" max="8482" width="11.109375" style="83" bestFit="1" customWidth="1"/>
    <col min="8483" max="8483" width="5.21875" style="83" customWidth="1"/>
    <col min="8484" max="8491" width="0" style="83" hidden="1" customWidth="1"/>
    <col min="8492" max="8492" width="11.5546875" style="83"/>
    <col min="8493" max="8494" width="0" style="83" hidden="1" customWidth="1"/>
    <col min="8495" max="8695" width="11.5546875" style="83"/>
    <col min="8696" max="8696" width="40.6640625" style="83" customWidth="1"/>
    <col min="8697" max="8697" width="10.33203125" style="83" customWidth="1"/>
    <col min="8698" max="8698" width="6.44140625" style="83" customWidth="1"/>
    <col min="8699" max="8699" width="10.33203125" style="83" customWidth="1"/>
    <col min="8700" max="8700" width="6.77734375" style="83" customWidth="1"/>
    <col min="8701" max="8701" width="10.33203125" style="83" customWidth="1"/>
    <col min="8702" max="8702" width="5.77734375" style="83" customWidth="1"/>
    <col min="8703" max="8703" width="10.33203125" style="83" customWidth="1"/>
    <col min="8704" max="8704" width="5.77734375" style="83" customWidth="1"/>
    <col min="8705" max="8705" width="11.77734375" style="83" customWidth="1"/>
    <col min="8706" max="8706" width="6.88671875" style="83" customWidth="1"/>
    <col min="8707" max="8707" width="10.6640625" style="83" customWidth="1"/>
    <col min="8708" max="8708" width="7" style="83" customWidth="1"/>
    <col min="8709" max="8709" width="13.33203125" style="83" customWidth="1"/>
    <col min="8710" max="8710" width="7.109375" style="83" customWidth="1"/>
    <col min="8711" max="8711" width="12.44140625" style="83" customWidth="1"/>
    <col min="8712" max="8712" width="7.77734375" style="83" customWidth="1"/>
    <col min="8713" max="8713" width="11.5546875" style="83" customWidth="1"/>
    <col min="8714" max="8714" width="7.109375" style="83" customWidth="1"/>
    <col min="8715" max="8715" width="9.109375" style="83" customWidth="1"/>
    <col min="8716" max="8716" width="5.33203125" style="83" customWidth="1"/>
    <col min="8717" max="8717" width="11.33203125" style="83" customWidth="1"/>
    <col min="8718" max="8718" width="8.33203125" style="83" customWidth="1"/>
    <col min="8719" max="8719" width="11.109375" style="83" customWidth="1"/>
    <col min="8720" max="8720" width="7.109375" style="83" customWidth="1"/>
    <col min="8721" max="8721" width="11.77734375" style="83" customWidth="1"/>
    <col min="8722" max="8722" width="6.88671875" style="83" customWidth="1"/>
    <col min="8723" max="8723" width="10.33203125" style="83" customWidth="1"/>
    <col min="8724" max="8724" width="5.33203125" style="83" customWidth="1"/>
    <col min="8725" max="8725" width="12.88671875" style="83" customWidth="1"/>
    <col min="8726" max="8726" width="5.77734375" style="83" customWidth="1"/>
    <col min="8727" max="8727" width="12.33203125" style="83" customWidth="1"/>
    <col min="8728" max="8728" width="5.77734375" style="83" customWidth="1"/>
    <col min="8729" max="8729" width="10" style="83" customWidth="1"/>
    <col min="8730" max="8730" width="12.33203125" style="83" bestFit="1" customWidth="1"/>
    <col min="8731" max="8731" width="11.109375" style="83" bestFit="1" customWidth="1"/>
    <col min="8732" max="8732" width="5.109375" style="83" customWidth="1"/>
    <col min="8733" max="8733" width="9" style="83" customWidth="1"/>
    <col min="8734" max="8734" width="11.109375" style="83" customWidth="1"/>
    <col min="8735" max="8735" width="4.44140625" style="83" bestFit="1" customWidth="1"/>
    <col min="8736" max="8736" width="10.77734375" style="83" customWidth="1"/>
    <col min="8737" max="8737" width="4.44140625" style="83" customWidth="1"/>
    <col min="8738" max="8738" width="11.109375" style="83" bestFit="1" customWidth="1"/>
    <col min="8739" max="8739" width="5.21875" style="83" customWidth="1"/>
    <col min="8740" max="8747" width="0" style="83" hidden="1" customWidth="1"/>
    <col min="8748" max="8748" width="11.5546875" style="83"/>
    <col min="8749" max="8750" width="0" style="83" hidden="1" customWidth="1"/>
    <col min="8751" max="8951" width="11.5546875" style="83"/>
    <col min="8952" max="8952" width="40.6640625" style="83" customWidth="1"/>
    <col min="8953" max="8953" width="10.33203125" style="83" customWidth="1"/>
    <col min="8954" max="8954" width="6.44140625" style="83" customWidth="1"/>
    <col min="8955" max="8955" width="10.33203125" style="83" customWidth="1"/>
    <col min="8956" max="8956" width="6.77734375" style="83" customWidth="1"/>
    <col min="8957" max="8957" width="10.33203125" style="83" customWidth="1"/>
    <col min="8958" max="8958" width="5.77734375" style="83" customWidth="1"/>
    <col min="8959" max="8959" width="10.33203125" style="83" customWidth="1"/>
    <col min="8960" max="8960" width="5.77734375" style="83" customWidth="1"/>
    <col min="8961" max="8961" width="11.77734375" style="83" customWidth="1"/>
    <col min="8962" max="8962" width="6.88671875" style="83" customWidth="1"/>
    <col min="8963" max="8963" width="10.6640625" style="83" customWidth="1"/>
    <col min="8964" max="8964" width="7" style="83" customWidth="1"/>
    <col min="8965" max="8965" width="13.33203125" style="83" customWidth="1"/>
    <col min="8966" max="8966" width="7.109375" style="83" customWidth="1"/>
    <col min="8967" max="8967" width="12.44140625" style="83" customWidth="1"/>
    <col min="8968" max="8968" width="7.77734375" style="83" customWidth="1"/>
    <col min="8969" max="8969" width="11.5546875" style="83" customWidth="1"/>
    <col min="8970" max="8970" width="7.109375" style="83" customWidth="1"/>
    <col min="8971" max="8971" width="9.109375" style="83" customWidth="1"/>
    <col min="8972" max="8972" width="5.33203125" style="83" customWidth="1"/>
    <col min="8973" max="8973" width="11.33203125" style="83" customWidth="1"/>
    <col min="8974" max="8974" width="8.33203125" style="83" customWidth="1"/>
    <col min="8975" max="8975" width="11.109375" style="83" customWidth="1"/>
    <col min="8976" max="8976" width="7.109375" style="83" customWidth="1"/>
    <col min="8977" max="8977" width="11.77734375" style="83" customWidth="1"/>
    <col min="8978" max="8978" width="6.88671875" style="83" customWidth="1"/>
    <col min="8979" max="8979" width="10.33203125" style="83" customWidth="1"/>
    <col min="8980" max="8980" width="5.33203125" style="83" customWidth="1"/>
    <col min="8981" max="8981" width="12.88671875" style="83" customWidth="1"/>
    <col min="8982" max="8982" width="5.77734375" style="83" customWidth="1"/>
    <col min="8983" max="8983" width="12.33203125" style="83" customWidth="1"/>
    <col min="8984" max="8984" width="5.77734375" style="83" customWidth="1"/>
    <col min="8985" max="8985" width="10" style="83" customWidth="1"/>
    <col min="8986" max="8986" width="12.33203125" style="83" bestFit="1" customWidth="1"/>
    <col min="8987" max="8987" width="11.109375" style="83" bestFit="1" customWidth="1"/>
    <col min="8988" max="8988" width="5.109375" style="83" customWidth="1"/>
    <col min="8989" max="8989" width="9" style="83" customWidth="1"/>
    <col min="8990" max="8990" width="11.109375" style="83" customWidth="1"/>
    <col min="8991" max="8991" width="4.44140625" style="83" bestFit="1" customWidth="1"/>
    <col min="8992" max="8992" width="10.77734375" style="83" customWidth="1"/>
    <col min="8993" max="8993" width="4.44140625" style="83" customWidth="1"/>
    <col min="8994" max="8994" width="11.109375" style="83" bestFit="1" customWidth="1"/>
    <col min="8995" max="8995" width="5.21875" style="83" customWidth="1"/>
    <col min="8996" max="9003" width="0" style="83" hidden="1" customWidth="1"/>
    <col min="9004" max="9004" width="11.5546875" style="83"/>
    <col min="9005" max="9006" width="0" style="83" hidden="1" customWidth="1"/>
    <col min="9007" max="9207" width="11.5546875" style="83"/>
    <col min="9208" max="9208" width="40.6640625" style="83" customWidth="1"/>
    <col min="9209" max="9209" width="10.33203125" style="83" customWidth="1"/>
    <col min="9210" max="9210" width="6.44140625" style="83" customWidth="1"/>
    <col min="9211" max="9211" width="10.33203125" style="83" customWidth="1"/>
    <col min="9212" max="9212" width="6.77734375" style="83" customWidth="1"/>
    <col min="9213" max="9213" width="10.33203125" style="83" customWidth="1"/>
    <col min="9214" max="9214" width="5.77734375" style="83" customWidth="1"/>
    <col min="9215" max="9215" width="10.33203125" style="83" customWidth="1"/>
    <col min="9216" max="9216" width="5.77734375" style="83" customWidth="1"/>
    <col min="9217" max="9217" width="11.77734375" style="83" customWidth="1"/>
    <col min="9218" max="9218" width="6.88671875" style="83" customWidth="1"/>
    <col min="9219" max="9219" width="10.6640625" style="83" customWidth="1"/>
    <col min="9220" max="9220" width="7" style="83" customWidth="1"/>
    <col min="9221" max="9221" width="13.33203125" style="83" customWidth="1"/>
    <col min="9222" max="9222" width="7.109375" style="83" customWidth="1"/>
    <col min="9223" max="9223" width="12.44140625" style="83" customWidth="1"/>
    <col min="9224" max="9224" width="7.77734375" style="83" customWidth="1"/>
    <col min="9225" max="9225" width="11.5546875" style="83" customWidth="1"/>
    <col min="9226" max="9226" width="7.109375" style="83" customWidth="1"/>
    <col min="9227" max="9227" width="9.109375" style="83" customWidth="1"/>
    <col min="9228" max="9228" width="5.33203125" style="83" customWidth="1"/>
    <col min="9229" max="9229" width="11.33203125" style="83" customWidth="1"/>
    <col min="9230" max="9230" width="8.33203125" style="83" customWidth="1"/>
    <col min="9231" max="9231" width="11.109375" style="83" customWidth="1"/>
    <col min="9232" max="9232" width="7.109375" style="83" customWidth="1"/>
    <col min="9233" max="9233" width="11.77734375" style="83" customWidth="1"/>
    <col min="9234" max="9234" width="6.88671875" style="83" customWidth="1"/>
    <col min="9235" max="9235" width="10.33203125" style="83" customWidth="1"/>
    <col min="9236" max="9236" width="5.33203125" style="83" customWidth="1"/>
    <col min="9237" max="9237" width="12.88671875" style="83" customWidth="1"/>
    <col min="9238" max="9238" width="5.77734375" style="83" customWidth="1"/>
    <col min="9239" max="9239" width="12.33203125" style="83" customWidth="1"/>
    <col min="9240" max="9240" width="5.77734375" style="83" customWidth="1"/>
    <col min="9241" max="9241" width="10" style="83" customWidth="1"/>
    <col min="9242" max="9242" width="12.33203125" style="83" bestFit="1" customWidth="1"/>
    <col min="9243" max="9243" width="11.109375" style="83" bestFit="1" customWidth="1"/>
    <col min="9244" max="9244" width="5.109375" style="83" customWidth="1"/>
    <col min="9245" max="9245" width="9" style="83" customWidth="1"/>
    <col min="9246" max="9246" width="11.109375" style="83" customWidth="1"/>
    <col min="9247" max="9247" width="4.44140625" style="83" bestFit="1" customWidth="1"/>
    <col min="9248" max="9248" width="10.77734375" style="83" customWidth="1"/>
    <col min="9249" max="9249" width="4.44140625" style="83" customWidth="1"/>
    <col min="9250" max="9250" width="11.109375" style="83" bestFit="1" customWidth="1"/>
    <col min="9251" max="9251" width="5.21875" style="83" customWidth="1"/>
    <col min="9252" max="9259" width="0" style="83" hidden="1" customWidth="1"/>
    <col min="9260" max="9260" width="11.5546875" style="83"/>
    <col min="9261" max="9262" width="0" style="83" hidden="1" customWidth="1"/>
    <col min="9263" max="9463" width="11.5546875" style="83"/>
    <col min="9464" max="9464" width="40.6640625" style="83" customWidth="1"/>
    <col min="9465" max="9465" width="10.33203125" style="83" customWidth="1"/>
    <col min="9466" max="9466" width="6.44140625" style="83" customWidth="1"/>
    <col min="9467" max="9467" width="10.33203125" style="83" customWidth="1"/>
    <col min="9468" max="9468" width="6.77734375" style="83" customWidth="1"/>
    <col min="9469" max="9469" width="10.33203125" style="83" customWidth="1"/>
    <col min="9470" max="9470" width="5.77734375" style="83" customWidth="1"/>
    <col min="9471" max="9471" width="10.33203125" style="83" customWidth="1"/>
    <col min="9472" max="9472" width="5.77734375" style="83" customWidth="1"/>
    <col min="9473" max="9473" width="11.77734375" style="83" customWidth="1"/>
    <col min="9474" max="9474" width="6.88671875" style="83" customWidth="1"/>
    <col min="9475" max="9475" width="10.6640625" style="83" customWidth="1"/>
    <col min="9476" max="9476" width="7" style="83" customWidth="1"/>
    <col min="9477" max="9477" width="13.33203125" style="83" customWidth="1"/>
    <col min="9478" max="9478" width="7.109375" style="83" customWidth="1"/>
    <col min="9479" max="9479" width="12.44140625" style="83" customWidth="1"/>
    <col min="9480" max="9480" width="7.77734375" style="83" customWidth="1"/>
    <col min="9481" max="9481" width="11.5546875" style="83" customWidth="1"/>
    <col min="9482" max="9482" width="7.109375" style="83" customWidth="1"/>
    <col min="9483" max="9483" width="9.109375" style="83" customWidth="1"/>
    <col min="9484" max="9484" width="5.33203125" style="83" customWidth="1"/>
    <col min="9485" max="9485" width="11.33203125" style="83" customWidth="1"/>
    <col min="9486" max="9486" width="8.33203125" style="83" customWidth="1"/>
    <col min="9487" max="9487" width="11.109375" style="83" customWidth="1"/>
    <col min="9488" max="9488" width="7.109375" style="83" customWidth="1"/>
    <col min="9489" max="9489" width="11.77734375" style="83" customWidth="1"/>
    <col min="9490" max="9490" width="6.88671875" style="83" customWidth="1"/>
    <col min="9491" max="9491" width="10.33203125" style="83" customWidth="1"/>
    <col min="9492" max="9492" width="5.33203125" style="83" customWidth="1"/>
    <col min="9493" max="9493" width="12.88671875" style="83" customWidth="1"/>
    <col min="9494" max="9494" width="5.77734375" style="83" customWidth="1"/>
    <col min="9495" max="9495" width="12.33203125" style="83" customWidth="1"/>
    <col min="9496" max="9496" width="5.77734375" style="83" customWidth="1"/>
    <col min="9497" max="9497" width="10" style="83" customWidth="1"/>
    <col min="9498" max="9498" width="12.33203125" style="83" bestFit="1" customWidth="1"/>
    <col min="9499" max="9499" width="11.109375" style="83" bestFit="1" customWidth="1"/>
    <col min="9500" max="9500" width="5.109375" style="83" customWidth="1"/>
    <col min="9501" max="9501" width="9" style="83" customWidth="1"/>
    <col min="9502" max="9502" width="11.109375" style="83" customWidth="1"/>
    <col min="9503" max="9503" width="4.44140625" style="83" bestFit="1" customWidth="1"/>
    <col min="9504" max="9504" width="10.77734375" style="83" customWidth="1"/>
    <col min="9505" max="9505" width="4.44140625" style="83" customWidth="1"/>
    <col min="9506" max="9506" width="11.109375" style="83" bestFit="1" customWidth="1"/>
    <col min="9507" max="9507" width="5.21875" style="83" customWidth="1"/>
    <col min="9508" max="9515" width="0" style="83" hidden="1" customWidth="1"/>
    <col min="9516" max="9516" width="11.5546875" style="83"/>
    <col min="9517" max="9518" width="0" style="83" hidden="1" customWidth="1"/>
    <col min="9519" max="9719" width="11.5546875" style="83"/>
    <col min="9720" max="9720" width="40.6640625" style="83" customWidth="1"/>
    <col min="9721" max="9721" width="10.33203125" style="83" customWidth="1"/>
    <col min="9722" max="9722" width="6.44140625" style="83" customWidth="1"/>
    <col min="9723" max="9723" width="10.33203125" style="83" customWidth="1"/>
    <col min="9724" max="9724" width="6.77734375" style="83" customWidth="1"/>
    <col min="9725" max="9725" width="10.33203125" style="83" customWidth="1"/>
    <col min="9726" max="9726" width="5.77734375" style="83" customWidth="1"/>
    <col min="9727" max="9727" width="10.33203125" style="83" customWidth="1"/>
    <col min="9728" max="9728" width="5.77734375" style="83" customWidth="1"/>
    <col min="9729" max="9729" width="11.77734375" style="83" customWidth="1"/>
    <col min="9730" max="9730" width="6.88671875" style="83" customWidth="1"/>
    <col min="9731" max="9731" width="10.6640625" style="83" customWidth="1"/>
    <col min="9732" max="9732" width="7" style="83" customWidth="1"/>
    <col min="9733" max="9733" width="13.33203125" style="83" customWidth="1"/>
    <col min="9734" max="9734" width="7.109375" style="83" customWidth="1"/>
    <col min="9735" max="9735" width="12.44140625" style="83" customWidth="1"/>
    <col min="9736" max="9736" width="7.77734375" style="83" customWidth="1"/>
    <col min="9737" max="9737" width="11.5546875" style="83" customWidth="1"/>
    <col min="9738" max="9738" width="7.109375" style="83" customWidth="1"/>
    <col min="9739" max="9739" width="9.109375" style="83" customWidth="1"/>
    <col min="9740" max="9740" width="5.33203125" style="83" customWidth="1"/>
    <col min="9741" max="9741" width="11.33203125" style="83" customWidth="1"/>
    <col min="9742" max="9742" width="8.33203125" style="83" customWidth="1"/>
    <col min="9743" max="9743" width="11.109375" style="83" customWidth="1"/>
    <col min="9744" max="9744" width="7.109375" style="83" customWidth="1"/>
    <col min="9745" max="9745" width="11.77734375" style="83" customWidth="1"/>
    <col min="9746" max="9746" width="6.88671875" style="83" customWidth="1"/>
    <col min="9747" max="9747" width="10.33203125" style="83" customWidth="1"/>
    <col min="9748" max="9748" width="5.33203125" style="83" customWidth="1"/>
    <col min="9749" max="9749" width="12.88671875" style="83" customWidth="1"/>
    <col min="9750" max="9750" width="5.77734375" style="83" customWidth="1"/>
    <col min="9751" max="9751" width="12.33203125" style="83" customWidth="1"/>
    <col min="9752" max="9752" width="5.77734375" style="83" customWidth="1"/>
    <col min="9753" max="9753" width="10" style="83" customWidth="1"/>
    <col min="9754" max="9754" width="12.33203125" style="83" bestFit="1" customWidth="1"/>
    <col min="9755" max="9755" width="11.109375" style="83" bestFit="1" customWidth="1"/>
    <col min="9756" max="9756" width="5.109375" style="83" customWidth="1"/>
    <col min="9757" max="9757" width="9" style="83" customWidth="1"/>
    <col min="9758" max="9758" width="11.109375" style="83" customWidth="1"/>
    <col min="9759" max="9759" width="4.44140625" style="83" bestFit="1" customWidth="1"/>
    <col min="9760" max="9760" width="10.77734375" style="83" customWidth="1"/>
    <col min="9761" max="9761" width="4.44140625" style="83" customWidth="1"/>
    <col min="9762" max="9762" width="11.109375" style="83" bestFit="1" customWidth="1"/>
    <col min="9763" max="9763" width="5.21875" style="83" customWidth="1"/>
    <col min="9764" max="9771" width="0" style="83" hidden="1" customWidth="1"/>
    <col min="9772" max="9772" width="11.5546875" style="83"/>
    <col min="9773" max="9774" width="0" style="83" hidden="1" customWidth="1"/>
    <col min="9775" max="9975" width="11.5546875" style="83"/>
    <col min="9976" max="9976" width="40.6640625" style="83" customWidth="1"/>
    <col min="9977" max="9977" width="10.33203125" style="83" customWidth="1"/>
    <col min="9978" max="9978" width="6.44140625" style="83" customWidth="1"/>
    <col min="9979" max="9979" width="10.33203125" style="83" customWidth="1"/>
    <col min="9980" max="9980" width="6.77734375" style="83" customWidth="1"/>
    <col min="9981" max="9981" width="10.33203125" style="83" customWidth="1"/>
    <col min="9982" max="9982" width="5.77734375" style="83" customWidth="1"/>
    <col min="9983" max="9983" width="10.33203125" style="83" customWidth="1"/>
    <col min="9984" max="9984" width="5.77734375" style="83" customWidth="1"/>
    <col min="9985" max="9985" width="11.77734375" style="83" customWidth="1"/>
    <col min="9986" max="9986" width="6.88671875" style="83" customWidth="1"/>
    <col min="9987" max="9987" width="10.6640625" style="83" customWidth="1"/>
    <col min="9988" max="9988" width="7" style="83" customWidth="1"/>
    <col min="9989" max="9989" width="13.33203125" style="83" customWidth="1"/>
    <col min="9990" max="9990" width="7.109375" style="83" customWidth="1"/>
    <col min="9991" max="9991" width="12.44140625" style="83" customWidth="1"/>
    <col min="9992" max="9992" width="7.77734375" style="83" customWidth="1"/>
    <col min="9993" max="9993" width="11.5546875" style="83" customWidth="1"/>
    <col min="9994" max="9994" width="7.109375" style="83" customWidth="1"/>
    <col min="9995" max="9995" width="9.109375" style="83" customWidth="1"/>
    <col min="9996" max="9996" width="5.33203125" style="83" customWidth="1"/>
    <col min="9997" max="9997" width="11.33203125" style="83" customWidth="1"/>
    <col min="9998" max="9998" width="8.33203125" style="83" customWidth="1"/>
    <col min="9999" max="9999" width="11.109375" style="83" customWidth="1"/>
    <col min="10000" max="10000" width="7.109375" style="83" customWidth="1"/>
    <col min="10001" max="10001" width="11.77734375" style="83" customWidth="1"/>
    <col min="10002" max="10002" width="6.88671875" style="83" customWidth="1"/>
    <col min="10003" max="10003" width="10.33203125" style="83" customWidth="1"/>
    <col min="10004" max="10004" width="5.33203125" style="83" customWidth="1"/>
    <col min="10005" max="10005" width="12.88671875" style="83" customWidth="1"/>
    <col min="10006" max="10006" width="5.77734375" style="83" customWidth="1"/>
    <col min="10007" max="10007" width="12.33203125" style="83" customWidth="1"/>
    <col min="10008" max="10008" width="5.77734375" style="83" customWidth="1"/>
    <col min="10009" max="10009" width="10" style="83" customWidth="1"/>
    <col min="10010" max="10010" width="12.33203125" style="83" bestFit="1" customWidth="1"/>
    <col min="10011" max="10011" width="11.109375" style="83" bestFit="1" customWidth="1"/>
    <col min="10012" max="10012" width="5.109375" style="83" customWidth="1"/>
    <col min="10013" max="10013" width="9" style="83" customWidth="1"/>
    <col min="10014" max="10014" width="11.109375" style="83" customWidth="1"/>
    <col min="10015" max="10015" width="4.44140625" style="83" bestFit="1" customWidth="1"/>
    <col min="10016" max="10016" width="10.77734375" style="83" customWidth="1"/>
    <col min="10017" max="10017" width="4.44140625" style="83" customWidth="1"/>
    <col min="10018" max="10018" width="11.109375" style="83" bestFit="1" customWidth="1"/>
    <col min="10019" max="10019" width="5.21875" style="83" customWidth="1"/>
    <col min="10020" max="10027" width="0" style="83" hidden="1" customWidth="1"/>
    <col min="10028" max="10028" width="11.5546875" style="83"/>
    <col min="10029" max="10030" width="0" style="83" hidden="1" customWidth="1"/>
    <col min="10031" max="10231" width="11.5546875" style="83"/>
    <col min="10232" max="10232" width="40.6640625" style="83" customWidth="1"/>
    <col min="10233" max="10233" width="10.33203125" style="83" customWidth="1"/>
    <col min="10234" max="10234" width="6.44140625" style="83" customWidth="1"/>
    <col min="10235" max="10235" width="10.33203125" style="83" customWidth="1"/>
    <col min="10236" max="10236" width="6.77734375" style="83" customWidth="1"/>
    <col min="10237" max="10237" width="10.33203125" style="83" customWidth="1"/>
    <col min="10238" max="10238" width="5.77734375" style="83" customWidth="1"/>
    <col min="10239" max="10239" width="10.33203125" style="83" customWidth="1"/>
    <col min="10240" max="10240" width="5.77734375" style="83" customWidth="1"/>
    <col min="10241" max="10241" width="11.77734375" style="83" customWidth="1"/>
    <col min="10242" max="10242" width="6.88671875" style="83" customWidth="1"/>
    <col min="10243" max="10243" width="10.6640625" style="83" customWidth="1"/>
    <col min="10244" max="10244" width="7" style="83" customWidth="1"/>
    <col min="10245" max="10245" width="13.33203125" style="83" customWidth="1"/>
    <col min="10246" max="10246" width="7.109375" style="83" customWidth="1"/>
    <col min="10247" max="10247" width="12.44140625" style="83" customWidth="1"/>
    <col min="10248" max="10248" width="7.77734375" style="83" customWidth="1"/>
    <col min="10249" max="10249" width="11.5546875" style="83" customWidth="1"/>
    <col min="10250" max="10250" width="7.109375" style="83" customWidth="1"/>
    <col min="10251" max="10251" width="9.109375" style="83" customWidth="1"/>
    <col min="10252" max="10252" width="5.33203125" style="83" customWidth="1"/>
    <col min="10253" max="10253" width="11.33203125" style="83" customWidth="1"/>
    <col min="10254" max="10254" width="8.33203125" style="83" customWidth="1"/>
    <col min="10255" max="10255" width="11.109375" style="83" customWidth="1"/>
    <col min="10256" max="10256" width="7.109375" style="83" customWidth="1"/>
    <col min="10257" max="10257" width="11.77734375" style="83" customWidth="1"/>
    <col min="10258" max="10258" width="6.88671875" style="83" customWidth="1"/>
    <col min="10259" max="10259" width="10.33203125" style="83" customWidth="1"/>
    <col min="10260" max="10260" width="5.33203125" style="83" customWidth="1"/>
    <col min="10261" max="10261" width="12.88671875" style="83" customWidth="1"/>
    <col min="10262" max="10262" width="5.77734375" style="83" customWidth="1"/>
    <col min="10263" max="10263" width="12.33203125" style="83" customWidth="1"/>
    <col min="10264" max="10264" width="5.77734375" style="83" customWidth="1"/>
    <col min="10265" max="10265" width="10" style="83" customWidth="1"/>
    <col min="10266" max="10266" width="12.33203125" style="83" bestFit="1" customWidth="1"/>
    <col min="10267" max="10267" width="11.109375" style="83" bestFit="1" customWidth="1"/>
    <col min="10268" max="10268" width="5.109375" style="83" customWidth="1"/>
    <col min="10269" max="10269" width="9" style="83" customWidth="1"/>
    <col min="10270" max="10270" width="11.109375" style="83" customWidth="1"/>
    <col min="10271" max="10271" width="4.44140625" style="83" bestFit="1" customWidth="1"/>
    <col min="10272" max="10272" width="10.77734375" style="83" customWidth="1"/>
    <col min="10273" max="10273" width="4.44140625" style="83" customWidth="1"/>
    <col min="10274" max="10274" width="11.109375" style="83" bestFit="1" customWidth="1"/>
    <col min="10275" max="10275" width="5.21875" style="83" customWidth="1"/>
    <col min="10276" max="10283" width="0" style="83" hidden="1" customWidth="1"/>
    <col min="10284" max="10284" width="11.5546875" style="83"/>
    <col min="10285" max="10286" width="0" style="83" hidden="1" customWidth="1"/>
    <col min="10287" max="10487" width="11.5546875" style="83"/>
    <col min="10488" max="10488" width="40.6640625" style="83" customWidth="1"/>
    <col min="10489" max="10489" width="10.33203125" style="83" customWidth="1"/>
    <col min="10490" max="10490" width="6.44140625" style="83" customWidth="1"/>
    <col min="10491" max="10491" width="10.33203125" style="83" customWidth="1"/>
    <col min="10492" max="10492" width="6.77734375" style="83" customWidth="1"/>
    <col min="10493" max="10493" width="10.33203125" style="83" customWidth="1"/>
    <col min="10494" max="10494" width="5.77734375" style="83" customWidth="1"/>
    <col min="10495" max="10495" width="10.33203125" style="83" customWidth="1"/>
    <col min="10496" max="10496" width="5.77734375" style="83" customWidth="1"/>
    <col min="10497" max="10497" width="11.77734375" style="83" customWidth="1"/>
    <col min="10498" max="10498" width="6.88671875" style="83" customWidth="1"/>
    <col min="10499" max="10499" width="10.6640625" style="83" customWidth="1"/>
    <col min="10500" max="10500" width="7" style="83" customWidth="1"/>
    <col min="10501" max="10501" width="13.33203125" style="83" customWidth="1"/>
    <col min="10502" max="10502" width="7.109375" style="83" customWidth="1"/>
    <col min="10503" max="10503" width="12.44140625" style="83" customWidth="1"/>
    <col min="10504" max="10504" width="7.77734375" style="83" customWidth="1"/>
    <col min="10505" max="10505" width="11.5546875" style="83" customWidth="1"/>
    <col min="10506" max="10506" width="7.109375" style="83" customWidth="1"/>
    <col min="10507" max="10507" width="9.109375" style="83" customWidth="1"/>
    <col min="10508" max="10508" width="5.33203125" style="83" customWidth="1"/>
    <col min="10509" max="10509" width="11.33203125" style="83" customWidth="1"/>
    <col min="10510" max="10510" width="8.33203125" style="83" customWidth="1"/>
    <col min="10511" max="10511" width="11.109375" style="83" customWidth="1"/>
    <col min="10512" max="10512" width="7.109375" style="83" customWidth="1"/>
    <col min="10513" max="10513" width="11.77734375" style="83" customWidth="1"/>
    <col min="10514" max="10514" width="6.88671875" style="83" customWidth="1"/>
    <col min="10515" max="10515" width="10.33203125" style="83" customWidth="1"/>
    <col min="10516" max="10516" width="5.33203125" style="83" customWidth="1"/>
    <col min="10517" max="10517" width="12.88671875" style="83" customWidth="1"/>
    <col min="10518" max="10518" width="5.77734375" style="83" customWidth="1"/>
    <col min="10519" max="10519" width="12.33203125" style="83" customWidth="1"/>
    <col min="10520" max="10520" width="5.77734375" style="83" customWidth="1"/>
    <col min="10521" max="10521" width="10" style="83" customWidth="1"/>
    <col min="10522" max="10522" width="12.33203125" style="83" bestFit="1" customWidth="1"/>
    <col min="10523" max="10523" width="11.109375" style="83" bestFit="1" customWidth="1"/>
    <col min="10524" max="10524" width="5.109375" style="83" customWidth="1"/>
    <col min="10525" max="10525" width="9" style="83" customWidth="1"/>
    <col min="10526" max="10526" width="11.109375" style="83" customWidth="1"/>
    <col min="10527" max="10527" width="4.44140625" style="83" bestFit="1" customWidth="1"/>
    <col min="10528" max="10528" width="10.77734375" style="83" customWidth="1"/>
    <col min="10529" max="10529" width="4.44140625" style="83" customWidth="1"/>
    <col min="10530" max="10530" width="11.109375" style="83" bestFit="1" customWidth="1"/>
    <col min="10531" max="10531" width="5.21875" style="83" customWidth="1"/>
    <col min="10532" max="10539" width="0" style="83" hidden="1" customWidth="1"/>
    <col min="10540" max="10540" width="11.5546875" style="83"/>
    <col min="10541" max="10542" width="0" style="83" hidden="1" customWidth="1"/>
    <col min="10543" max="10743" width="11.5546875" style="83"/>
    <col min="10744" max="10744" width="40.6640625" style="83" customWidth="1"/>
    <col min="10745" max="10745" width="10.33203125" style="83" customWidth="1"/>
    <col min="10746" max="10746" width="6.44140625" style="83" customWidth="1"/>
    <col min="10747" max="10747" width="10.33203125" style="83" customWidth="1"/>
    <col min="10748" max="10748" width="6.77734375" style="83" customWidth="1"/>
    <col min="10749" max="10749" width="10.33203125" style="83" customWidth="1"/>
    <col min="10750" max="10750" width="5.77734375" style="83" customWidth="1"/>
    <col min="10751" max="10751" width="10.33203125" style="83" customWidth="1"/>
    <col min="10752" max="10752" width="5.77734375" style="83" customWidth="1"/>
    <col min="10753" max="10753" width="11.77734375" style="83" customWidth="1"/>
    <col min="10754" max="10754" width="6.88671875" style="83" customWidth="1"/>
    <col min="10755" max="10755" width="10.6640625" style="83" customWidth="1"/>
    <col min="10756" max="10756" width="7" style="83" customWidth="1"/>
    <col min="10757" max="10757" width="13.33203125" style="83" customWidth="1"/>
    <col min="10758" max="10758" width="7.109375" style="83" customWidth="1"/>
    <col min="10759" max="10759" width="12.44140625" style="83" customWidth="1"/>
    <col min="10760" max="10760" width="7.77734375" style="83" customWidth="1"/>
    <col min="10761" max="10761" width="11.5546875" style="83" customWidth="1"/>
    <col min="10762" max="10762" width="7.109375" style="83" customWidth="1"/>
    <col min="10763" max="10763" width="9.109375" style="83" customWidth="1"/>
    <col min="10764" max="10764" width="5.33203125" style="83" customWidth="1"/>
    <col min="10765" max="10765" width="11.33203125" style="83" customWidth="1"/>
    <col min="10766" max="10766" width="8.33203125" style="83" customWidth="1"/>
    <col min="10767" max="10767" width="11.109375" style="83" customWidth="1"/>
    <col min="10768" max="10768" width="7.109375" style="83" customWidth="1"/>
    <col min="10769" max="10769" width="11.77734375" style="83" customWidth="1"/>
    <col min="10770" max="10770" width="6.88671875" style="83" customWidth="1"/>
    <col min="10771" max="10771" width="10.33203125" style="83" customWidth="1"/>
    <col min="10772" max="10772" width="5.33203125" style="83" customWidth="1"/>
    <col min="10773" max="10773" width="12.88671875" style="83" customWidth="1"/>
    <col min="10774" max="10774" width="5.77734375" style="83" customWidth="1"/>
    <col min="10775" max="10775" width="12.33203125" style="83" customWidth="1"/>
    <col min="10776" max="10776" width="5.77734375" style="83" customWidth="1"/>
    <col min="10777" max="10777" width="10" style="83" customWidth="1"/>
    <col min="10778" max="10778" width="12.33203125" style="83" bestFit="1" customWidth="1"/>
    <col min="10779" max="10779" width="11.109375" style="83" bestFit="1" customWidth="1"/>
    <col min="10780" max="10780" width="5.109375" style="83" customWidth="1"/>
    <col min="10781" max="10781" width="9" style="83" customWidth="1"/>
    <col min="10782" max="10782" width="11.109375" style="83" customWidth="1"/>
    <col min="10783" max="10783" width="4.44140625" style="83" bestFit="1" customWidth="1"/>
    <col min="10784" max="10784" width="10.77734375" style="83" customWidth="1"/>
    <col min="10785" max="10785" width="4.44140625" style="83" customWidth="1"/>
    <col min="10786" max="10786" width="11.109375" style="83" bestFit="1" customWidth="1"/>
    <col min="10787" max="10787" width="5.21875" style="83" customWidth="1"/>
    <col min="10788" max="10795" width="0" style="83" hidden="1" customWidth="1"/>
    <col min="10796" max="10796" width="11.5546875" style="83"/>
    <col min="10797" max="10798" width="0" style="83" hidden="1" customWidth="1"/>
    <col min="10799" max="10999" width="11.5546875" style="83"/>
    <col min="11000" max="11000" width="40.6640625" style="83" customWidth="1"/>
    <col min="11001" max="11001" width="10.33203125" style="83" customWidth="1"/>
    <col min="11002" max="11002" width="6.44140625" style="83" customWidth="1"/>
    <col min="11003" max="11003" width="10.33203125" style="83" customWidth="1"/>
    <col min="11004" max="11004" width="6.77734375" style="83" customWidth="1"/>
    <col min="11005" max="11005" width="10.33203125" style="83" customWidth="1"/>
    <col min="11006" max="11006" width="5.77734375" style="83" customWidth="1"/>
    <col min="11007" max="11007" width="10.33203125" style="83" customWidth="1"/>
    <col min="11008" max="11008" width="5.77734375" style="83" customWidth="1"/>
    <col min="11009" max="11009" width="11.77734375" style="83" customWidth="1"/>
    <col min="11010" max="11010" width="6.88671875" style="83" customWidth="1"/>
    <col min="11011" max="11011" width="10.6640625" style="83" customWidth="1"/>
    <col min="11012" max="11012" width="7" style="83" customWidth="1"/>
    <col min="11013" max="11013" width="13.33203125" style="83" customWidth="1"/>
    <col min="11014" max="11014" width="7.109375" style="83" customWidth="1"/>
    <col min="11015" max="11015" width="12.44140625" style="83" customWidth="1"/>
    <col min="11016" max="11016" width="7.77734375" style="83" customWidth="1"/>
    <col min="11017" max="11017" width="11.5546875" style="83" customWidth="1"/>
    <col min="11018" max="11018" width="7.109375" style="83" customWidth="1"/>
    <col min="11019" max="11019" width="9.109375" style="83" customWidth="1"/>
    <col min="11020" max="11020" width="5.33203125" style="83" customWidth="1"/>
    <col min="11021" max="11021" width="11.33203125" style="83" customWidth="1"/>
    <col min="11022" max="11022" width="8.33203125" style="83" customWidth="1"/>
    <col min="11023" max="11023" width="11.109375" style="83" customWidth="1"/>
    <col min="11024" max="11024" width="7.109375" style="83" customWidth="1"/>
    <col min="11025" max="11025" width="11.77734375" style="83" customWidth="1"/>
    <col min="11026" max="11026" width="6.88671875" style="83" customWidth="1"/>
    <col min="11027" max="11027" width="10.33203125" style="83" customWidth="1"/>
    <col min="11028" max="11028" width="5.33203125" style="83" customWidth="1"/>
    <col min="11029" max="11029" width="12.88671875" style="83" customWidth="1"/>
    <col min="11030" max="11030" width="5.77734375" style="83" customWidth="1"/>
    <col min="11031" max="11031" width="12.33203125" style="83" customWidth="1"/>
    <col min="11032" max="11032" width="5.77734375" style="83" customWidth="1"/>
    <col min="11033" max="11033" width="10" style="83" customWidth="1"/>
    <col min="11034" max="11034" width="12.33203125" style="83" bestFit="1" customWidth="1"/>
    <col min="11035" max="11035" width="11.109375" style="83" bestFit="1" customWidth="1"/>
    <col min="11036" max="11036" width="5.109375" style="83" customWidth="1"/>
    <col min="11037" max="11037" width="9" style="83" customWidth="1"/>
    <col min="11038" max="11038" width="11.109375" style="83" customWidth="1"/>
    <col min="11039" max="11039" width="4.44140625" style="83" bestFit="1" customWidth="1"/>
    <col min="11040" max="11040" width="10.77734375" style="83" customWidth="1"/>
    <col min="11041" max="11041" width="4.44140625" style="83" customWidth="1"/>
    <col min="11042" max="11042" width="11.109375" style="83" bestFit="1" customWidth="1"/>
    <col min="11043" max="11043" width="5.21875" style="83" customWidth="1"/>
    <col min="11044" max="11051" width="0" style="83" hidden="1" customWidth="1"/>
    <col min="11052" max="11052" width="11.5546875" style="83"/>
    <col min="11053" max="11054" width="0" style="83" hidden="1" customWidth="1"/>
    <col min="11055" max="11255" width="11.5546875" style="83"/>
    <col min="11256" max="11256" width="40.6640625" style="83" customWidth="1"/>
    <col min="11257" max="11257" width="10.33203125" style="83" customWidth="1"/>
    <col min="11258" max="11258" width="6.44140625" style="83" customWidth="1"/>
    <col min="11259" max="11259" width="10.33203125" style="83" customWidth="1"/>
    <col min="11260" max="11260" width="6.77734375" style="83" customWidth="1"/>
    <col min="11261" max="11261" width="10.33203125" style="83" customWidth="1"/>
    <col min="11262" max="11262" width="5.77734375" style="83" customWidth="1"/>
    <col min="11263" max="11263" width="10.33203125" style="83" customWidth="1"/>
    <col min="11264" max="11264" width="5.77734375" style="83" customWidth="1"/>
    <col min="11265" max="11265" width="11.77734375" style="83" customWidth="1"/>
    <col min="11266" max="11266" width="6.88671875" style="83" customWidth="1"/>
    <col min="11267" max="11267" width="10.6640625" style="83" customWidth="1"/>
    <col min="11268" max="11268" width="7" style="83" customWidth="1"/>
    <col min="11269" max="11269" width="13.33203125" style="83" customWidth="1"/>
    <col min="11270" max="11270" width="7.109375" style="83" customWidth="1"/>
    <col min="11271" max="11271" width="12.44140625" style="83" customWidth="1"/>
    <col min="11272" max="11272" width="7.77734375" style="83" customWidth="1"/>
    <col min="11273" max="11273" width="11.5546875" style="83" customWidth="1"/>
    <col min="11274" max="11274" width="7.109375" style="83" customWidth="1"/>
    <col min="11275" max="11275" width="9.109375" style="83" customWidth="1"/>
    <col min="11276" max="11276" width="5.33203125" style="83" customWidth="1"/>
    <col min="11277" max="11277" width="11.33203125" style="83" customWidth="1"/>
    <col min="11278" max="11278" width="8.33203125" style="83" customWidth="1"/>
    <col min="11279" max="11279" width="11.109375" style="83" customWidth="1"/>
    <col min="11280" max="11280" width="7.109375" style="83" customWidth="1"/>
    <col min="11281" max="11281" width="11.77734375" style="83" customWidth="1"/>
    <col min="11282" max="11282" width="6.88671875" style="83" customWidth="1"/>
    <col min="11283" max="11283" width="10.33203125" style="83" customWidth="1"/>
    <col min="11284" max="11284" width="5.33203125" style="83" customWidth="1"/>
    <col min="11285" max="11285" width="12.88671875" style="83" customWidth="1"/>
    <col min="11286" max="11286" width="5.77734375" style="83" customWidth="1"/>
    <col min="11287" max="11287" width="12.33203125" style="83" customWidth="1"/>
    <col min="11288" max="11288" width="5.77734375" style="83" customWidth="1"/>
    <col min="11289" max="11289" width="10" style="83" customWidth="1"/>
    <col min="11290" max="11290" width="12.33203125" style="83" bestFit="1" customWidth="1"/>
    <col min="11291" max="11291" width="11.109375" style="83" bestFit="1" customWidth="1"/>
    <col min="11292" max="11292" width="5.109375" style="83" customWidth="1"/>
    <col min="11293" max="11293" width="9" style="83" customWidth="1"/>
    <col min="11294" max="11294" width="11.109375" style="83" customWidth="1"/>
    <col min="11295" max="11295" width="4.44140625" style="83" bestFit="1" customWidth="1"/>
    <col min="11296" max="11296" width="10.77734375" style="83" customWidth="1"/>
    <col min="11297" max="11297" width="4.44140625" style="83" customWidth="1"/>
    <col min="11298" max="11298" width="11.109375" style="83" bestFit="1" customWidth="1"/>
    <col min="11299" max="11299" width="5.21875" style="83" customWidth="1"/>
    <col min="11300" max="11307" width="0" style="83" hidden="1" customWidth="1"/>
    <col min="11308" max="11308" width="11.5546875" style="83"/>
    <col min="11309" max="11310" width="0" style="83" hidden="1" customWidth="1"/>
    <col min="11311" max="11511" width="11.5546875" style="83"/>
    <col min="11512" max="11512" width="40.6640625" style="83" customWidth="1"/>
    <col min="11513" max="11513" width="10.33203125" style="83" customWidth="1"/>
    <col min="11514" max="11514" width="6.44140625" style="83" customWidth="1"/>
    <col min="11515" max="11515" width="10.33203125" style="83" customWidth="1"/>
    <col min="11516" max="11516" width="6.77734375" style="83" customWidth="1"/>
    <col min="11517" max="11517" width="10.33203125" style="83" customWidth="1"/>
    <col min="11518" max="11518" width="5.77734375" style="83" customWidth="1"/>
    <col min="11519" max="11519" width="10.33203125" style="83" customWidth="1"/>
    <col min="11520" max="11520" width="5.77734375" style="83" customWidth="1"/>
    <col min="11521" max="11521" width="11.77734375" style="83" customWidth="1"/>
    <col min="11522" max="11522" width="6.88671875" style="83" customWidth="1"/>
    <col min="11523" max="11523" width="10.6640625" style="83" customWidth="1"/>
    <col min="11524" max="11524" width="7" style="83" customWidth="1"/>
    <col min="11525" max="11525" width="13.33203125" style="83" customWidth="1"/>
    <col min="11526" max="11526" width="7.109375" style="83" customWidth="1"/>
    <col min="11527" max="11527" width="12.44140625" style="83" customWidth="1"/>
    <col min="11528" max="11528" width="7.77734375" style="83" customWidth="1"/>
    <col min="11529" max="11529" width="11.5546875" style="83" customWidth="1"/>
    <col min="11530" max="11530" width="7.109375" style="83" customWidth="1"/>
    <col min="11531" max="11531" width="9.109375" style="83" customWidth="1"/>
    <col min="11532" max="11532" width="5.33203125" style="83" customWidth="1"/>
    <col min="11533" max="11533" width="11.33203125" style="83" customWidth="1"/>
    <col min="11534" max="11534" width="8.33203125" style="83" customWidth="1"/>
    <col min="11535" max="11535" width="11.109375" style="83" customWidth="1"/>
    <col min="11536" max="11536" width="7.109375" style="83" customWidth="1"/>
    <col min="11537" max="11537" width="11.77734375" style="83" customWidth="1"/>
    <col min="11538" max="11538" width="6.88671875" style="83" customWidth="1"/>
    <col min="11539" max="11539" width="10.33203125" style="83" customWidth="1"/>
    <col min="11540" max="11540" width="5.33203125" style="83" customWidth="1"/>
    <col min="11541" max="11541" width="12.88671875" style="83" customWidth="1"/>
    <col min="11542" max="11542" width="5.77734375" style="83" customWidth="1"/>
    <col min="11543" max="11543" width="12.33203125" style="83" customWidth="1"/>
    <col min="11544" max="11544" width="5.77734375" style="83" customWidth="1"/>
    <col min="11545" max="11545" width="10" style="83" customWidth="1"/>
    <col min="11546" max="11546" width="12.33203125" style="83" bestFit="1" customWidth="1"/>
    <col min="11547" max="11547" width="11.109375" style="83" bestFit="1" customWidth="1"/>
    <col min="11548" max="11548" width="5.109375" style="83" customWidth="1"/>
    <col min="11549" max="11549" width="9" style="83" customWidth="1"/>
    <col min="11550" max="11550" width="11.109375" style="83" customWidth="1"/>
    <col min="11551" max="11551" width="4.44140625" style="83" bestFit="1" customWidth="1"/>
    <col min="11552" max="11552" width="10.77734375" style="83" customWidth="1"/>
    <col min="11553" max="11553" width="4.44140625" style="83" customWidth="1"/>
    <col min="11554" max="11554" width="11.109375" style="83" bestFit="1" customWidth="1"/>
    <col min="11555" max="11555" width="5.21875" style="83" customWidth="1"/>
    <col min="11556" max="11563" width="0" style="83" hidden="1" customWidth="1"/>
    <col min="11564" max="11564" width="11.5546875" style="83"/>
    <col min="11565" max="11566" width="0" style="83" hidden="1" customWidth="1"/>
    <col min="11567" max="11767" width="11.5546875" style="83"/>
    <col min="11768" max="11768" width="40.6640625" style="83" customWidth="1"/>
    <col min="11769" max="11769" width="10.33203125" style="83" customWidth="1"/>
    <col min="11770" max="11770" width="6.44140625" style="83" customWidth="1"/>
    <col min="11771" max="11771" width="10.33203125" style="83" customWidth="1"/>
    <col min="11772" max="11772" width="6.77734375" style="83" customWidth="1"/>
    <col min="11773" max="11773" width="10.33203125" style="83" customWidth="1"/>
    <col min="11774" max="11774" width="5.77734375" style="83" customWidth="1"/>
    <col min="11775" max="11775" width="10.33203125" style="83" customWidth="1"/>
    <col min="11776" max="11776" width="5.77734375" style="83" customWidth="1"/>
    <col min="11777" max="11777" width="11.77734375" style="83" customWidth="1"/>
    <col min="11778" max="11778" width="6.88671875" style="83" customWidth="1"/>
    <col min="11779" max="11779" width="10.6640625" style="83" customWidth="1"/>
    <col min="11780" max="11780" width="7" style="83" customWidth="1"/>
    <col min="11781" max="11781" width="13.33203125" style="83" customWidth="1"/>
    <col min="11782" max="11782" width="7.109375" style="83" customWidth="1"/>
    <col min="11783" max="11783" width="12.44140625" style="83" customWidth="1"/>
    <col min="11784" max="11784" width="7.77734375" style="83" customWidth="1"/>
    <col min="11785" max="11785" width="11.5546875" style="83" customWidth="1"/>
    <col min="11786" max="11786" width="7.109375" style="83" customWidth="1"/>
    <col min="11787" max="11787" width="9.109375" style="83" customWidth="1"/>
    <col min="11788" max="11788" width="5.33203125" style="83" customWidth="1"/>
    <col min="11789" max="11789" width="11.33203125" style="83" customWidth="1"/>
    <col min="11790" max="11790" width="8.33203125" style="83" customWidth="1"/>
    <col min="11791" max="11791" width="11.109375" style="83" customWidth="1"/>
    <col min="11792" max="11792" width="7.109375" style="83" customWidth="1"/>
    <col min="11793" max="11793" width="11.77734375" style="83" customWidth="1"/>
    <col min="11794" max="11794" width="6.88671875" style="83" customWidth="1"/>
    <col min="11795" max="11795" width="10.33203125" style="83" customWidth="1"/>
    <col min="11796" max="11796" width="5.33203125" style="83" customWidth="1"/>
    <col min="11797" max="11797" width="12.88671875" style="83" customWidth="1"/>
    <col min="11798" max="11798" width="5.77734375" style="83" customWidth="1"/>
    <col min="11799" max="11799" width="12.33203125" style="83" customWidth="1"/>
    <col min="11800" max="11800" width="5.77734375" style="83" customWidth="1"/>
    <col min="11801" max="11801" width="10" style="83" customWidth="1"/>
    <col min="11802" max="11802" width="12.33203125" style="83" bestFit="1" customWidth="1"/>
    <col min="11803" max="11803" width="11.109375" style="83" bestFit="1" customWidth="1"/>
    <col min="11804" max="11804" width="5.109375" style="83" customWidth="1"/>
    <col min="11805" max="11805" width="9" style="83" customWidth="1"/>
    <col min="11806" max="11806" width="11.109375" style="83" customWidth="1"/>
    <col min="11807" max="11807" width="4.44140625" style="83" bestFit="1" customWidth="1"/>
    <col min="11808" max="11808" width="10.77734375" style="83" customWidth="1"/>
    <col min="11809" max="11809" width="4.44140625" style="83" customWidth="1"/>
    <col min="11810" max="11810" width="11.109375" style="83" bestFit="1" customWidth="1"/>
    <col min="11811" max="11811" width="5.21875" style="83" customWidth="1"/>
    <col min="11812" max="11819" width="0" style="83" hidden="1" customWidth="1"/>
    <col min="11820" max="11820" width="11.5546875" style="83"/>
    <col min="11821" max="11822" width="0" style="83" hidden="1" customWidth="1"/>
    <col min="11823" max="12023" width="11.5546875" style="83"/>
    <col min="12024" max="12024" width="40.6640625" style="83" customWidth="1"/>
    <col min="12025" max="12025" width="10.33203125" style="83" customWidth="1"/>
    <col min="12026" max="12026" width="6.44140625" style="83" customWidth="1"/>
    <col min="12027" max="12027" width="10.33203125" style="83" customWidth="1"/>
    <col min="12028" max="12028" width="6.77734375" style="83" customWidth="1"/>
    <col min="12029" max="12029" width="10.33203125" style="83" customWidth="1"/>
    <col min="12030" max="12030" width="5.77734375" style="83" customWidth="1"/>
    <col min="12031" max="12031" width="10.33203125" style="83" customWidth="1"/>
    <col min="12032" max="12032" width="5.77734375" style="83" customWidth="1"/>
    <col min="12033" max="12033" width="11.77734375" style="83" customWidth="1"/>
    <col min="12034" max="12034" width="6.88671875" style="83" customWidth="1"/>
    <col min="12035" max="12035" width="10.6640625" style="83" customWidth="1"/>
    <col min="12036" max="12036" width="7" style="83" customWidth="1"/>
    <col min="12037" max="12037" width="13.33203125" style="83" customWidth="1"/>
    <col min="12038" max="12038" width="7.109375" style="83" customWidth="1"/>
    <col min="12039" max="12039" width="12.44140625" style="83" customWidth="1"/>
    <col min="12040" max="12040" width="7.77734375" style="83" customWidth="1"/>
    <col min="12041" max="12041" width="11.5546875" style="83" customWidth="1"/>
    <col min="12042" max="12042" width="7.109375" style="83" customWidth="1"/>
    <col min="12043" max="12043" width="9.109375" style="83" customWidth="1"/>
    <col min="12044" max="12044" width="5.33203125" style="83" customWidth="1"/>
    <col min="12045" max="12045" width="11.33203125" style="83" customWidth="1"/>
    <col min="12046" max="12046" width="8.33203125" style="83" customWidth="1"/>
    <col min="12047" max="12047" width="11.109375" style="83" customWidth="1"/>
    <col min="12048" max="12048" width="7.109375" style="83" customWidth="1"/>
    <col min="12049" max="12049" width="11.77734375" style="83" customWidth="1"/>
    <col min="12050" max="12050" width="6.88671875" style="83" customWidth="1"/>
    <col min="12051" max="12051" width="10.33203125" style="83" customWidth="1"/>
    <col min="12052" max="12052" width="5.33203125" style="83" customWidth="1"/>
    <col min="12053" max="12053" width="12.88671875" style="83" customWidth="1"/>
    <col min="12054" max="12054" width="5.77734375" style="83" customWidth="1"/>
    <col min="12055" max="12055" width="12.33203125" style="83" customWidth="1"/>
    <col min="12056" max="12056" width="5.77734375" style="83" customWidth="1"/>
    <col min="12057" max="12057" width="10" style="83" customWidth="1"/>
    <col min="12058" max="12058" width="12.33203125" style="83" bestFit="1" customWidth="1"/>
    <col min="12059" max="12059" width="11.109375" style="83" bestFit="1" customWidth="1"/>
    <col min="12060" max="12060" width="5.109375" style="83" customWidth="1"/>
    <col min="12061" max="12061" width="9" style="83" customWidth="1"/>
    <col min="12062" max="12062" width="11.109375" style="83" customWidth="1"/>
    <col min="12063" max="12063" width="4.44140625" style="83" bestFit="1" customWidth="1"/>
    <col min="12064" max="12064" width="10.77734375" style="83" customWidth="1"/>
    <col min="12065" max="12065" width="4.44140625" style="83" customWidth="1"/>
    <col min="12066" max="12066" width="11.109375" style="83" bestFit="1" customWidth="1"/>
    <col min="12067" max="12067" width="5.21875" style="83" customWidth="1"/>
    <col min="12068" max="12075" width="0" style="83" hidden="1" customWidth="1"/>
    <col min="12076" max="12076" width="11.5546875" style="83"/>
    <col min="12077" max="12078" width="0" style="83" hidden="1" customWidth="1"/>
    <col min="12079" max="12279" width="11.5546875" style="83"/>
    <col min="12280" max="12280" width="40.6640625" style="83" customWidth="1"/>
    <col min="12281" max="12281" width="10.33203125" style="83" customWidth="1"/>
    <col min="12282" max="12282" width="6.44140625" style="83" customWidth="1"/>
    <col min="12283" max="12283" width="10.33203125" style="83" customWidth="1"/>
    <col min="12284" max="12284" width="6.77734375" style="83" customWidth="1"/>
    <col min="12285" max="12285" width="10.33203125" style="83" customWidth="1"/>
    <col min="12286" max="12286" width="5.77734375" style="83" customWidth="1"/>
    <col min="12287" max="12287" width="10.33203125" style="83" customWidth="1"/>
    <col min="12288" max="12288" width="5.77734375" style="83" customWidth="1"/>
    <col min="12289" max="12289" width="11.77734375" style="83" customWidth="1"/>
    <col min="12290" max="12290" width="6.88671875" style="83" customWidth="1"/>
    <col min="12291" max="12291" width="10.6640625" style="83" customWidth="1"/>
    <col min="12292" max="12292" width="7" style="83" customWidth="1"/>
    <col min="12293" max="12293" width="13.33203125" style="83" customWidth="1"/>
    <col min="12294" max="12294" width="7.109375" style="83" customWidth="1"/>
    <col min="12295" max="12295" width="12.44140625" style="83" customWidth="1"/>
    <col min="12296" max="12296" width="7.77734375" style="83" customWidth="1"/>
    <col min="12297" max="12297" width="11.5546875" style="83" customWidth="1"/>
    <col min="12298" max="12298" width="7.109375" style="83" customWidth="1"/>
    <col min="12299" max="12299" width="9.109375" style="83" customWidth="1"/>
    <col min="12300" max="12300" width="5.33203125" style="83" customWidth="1"/>
    <col min="12301" max="12301" width="11.33203125" style="83" customWidth="1"/>
    <col min="12302" max="12302" width="8.33203125" style="83" customWidth="1"/>
    <col min="12303" max="12303" width="11.109375" style="83" customWidth="1"/>
    <col min="12304" max="12304" width="7.109375" style="83" customWidth="1"/>
    <col min="12305" max="12305" width="11.77734375" style="83" customWidth="1"/>
    <col min="12306" max="12306" width="6.88671875" style="83" customWidth="1"/>
    <col min="12307" max="12307" width="10.33203125" style="83" customWidth="1"/>
    <col min="12308" max="12308" width="5.33203125" style="83" customWidth="1"/>
    <col min="12309" max="12309" width="12.88671875" style="83" customWidth="1"/>
    <col min="12310" max="12310" width="5.77734375" style="83" customWidth="1"/>
    <col min="12311" max="12311" width="12.33203125" style="83" customWidth="1"/>
    <col min="12312" max="12312" width="5.77734375" style="83" customWidth="1"/>
    <col min="12313" max="12313" width="10" style="83" customWidth="1"/>
    <col min="12314" max="12314" width="12.33203125" style="83" bestFit="1" customWidth="1"/>
    <col min="12315" max="12315" width="11.109375" style="83" bestFit="1" customWidth="1"/>
    <col min="12316" max="12316" width="5.109375" style="83" customWidth="1"/>
    <col min="12317" max="12317" width="9" style="83" customWidth="1"/>
    <col min="12318" max="12318" width="11.109375" style="83" customWidth="1"/>
    <col min="12319" max="12319" width="4.44140625" style="83" bestFit="1" customWidth="1"/>
    <col min="12320" max="12320" width="10.77734375" style="83" customWidth="1"/>
    <col min="12321" max="12321" width="4.44140625" style="83" customWidth="1"/>
    <col min="12322" max="12322" width="11.109375" style="83" bestFit="1" customWidth="1"/>
    <col min="12323" max="12323" width="5.21875" style="83" customWidth="1"/>
    <col min="12324" max="12331" width="0" style="83" hidden="1" customWidth="1"/>
    <col min="12332" max="12332" width="11.5546875" style="83"/>
    <col min="12333" max="12334" width="0" style="83" hidden="1" customWidth="1"/>
    <col min="12335" max="12535" width="11.5546875" style="83"/>
    <col min="12536" max="12536" width="40.6640625" style="83" customWidth="1"/>
    <col min="12537" max="12537" width="10.33203125" style="83" customWidth="1"/>
    <col min="12538" max="12538" width="6.44140625" style="83" customWidth="1"/>
    <col min="12539" max="12539" width="10.33203125" style="83" customWidth="1"/>
    <col min="12540" max="12540" width="6.77734375" style="83" customWidth="1"/>
    <col min="12541" max="12541" width="10.33203125" style="83" customWidth="1"/>
    <col min="12542" max="12542" width="5.77734375" style="83" customWidth="1"/>
    <col min="12543" max="12543" width="10.33203125" style="83" customWidth="1"/>
    <col min="12544" max="12544" width="5.77734375" style="83" customWidth="1"/>
    <col min="12545" max="12545" width="11.77734375" style="83" customWidth="1"/>
    <col min="12546" max="12546" width="6.88671875" style="83" customWidth="1"/>
    <col min="12547" max="12547" width="10.6640625" style="83" customWidth="1"/>
    <col min="12548" max="12548" width="7" style="83" customWidth="1"/>
    <col min="12549" max="12549" width="13.33203125" style="83" customWidth="1"/>
    <col min="12550" max="12550" width="7.109375" style="83" customWidth="1"/>
    <col min="12551" max="12551" width="12.44140625" style="83" customWidth="1"/>
    <col min="12552" max="12552" width="7.77734375" style="83" customWidth="1"/>
    <col min="12553" max="12553" width="11.5546875" style="83" customWidth="1"/>
    <col min="12554" max="12554" width="7.109375" style="83" customWidth="1"/>
    <col min="12555" max="12555" width="9.109375" style="83" customWidth="1"/>
    <col min="12556" max="12556" width="5.33203125" style="83" customWidth="1"/>
    <col min="12557" max="12557" width="11.33203125" style="83" customWidth="1"/>
    <col min="12558" max="12558" width="8.33203125" style="83" customWidth="1"/>
    <col min="12559" max="12559" width="11.109375" style="83" customWidth="1"/>
    <col min="12560" max="12560" width="7.109375" style="83" customWidth="1"/>
    <col min="12561" max="12561" width="11.77734375" style="83" customWidth="1"/>
    <col min="12562" max="12562" width="6.88671875" style="83" customWidth="1"/>
    <col min="12563" max="12563" width="10.33203125" style="83" customWidth="1"/>
    <col min="12564" max="12564" width="5.33203125" style="83" customWidth="1"/>
    <col min="12565" max="12565" width="12.88671875" style="83" customWidth="1"/>
    <col min="12566" max="12566" width="5.77734375" style="83" customWidth="1"/>
    <col min="12567" max="12567" width="12.33203125" style="83" customWidth="1"/>
    <col min="12568" max="12568" width="5.77734375" style="83" customWidth="1"/>
    <col min="12569" max="12569" width="10" style="83" customWidth="1"/>
    <col min="12570" max="12570" width="12.33203125" style="83" bestFit="1" customWidth="1"/>
    <col min="12571" max="12571" width="11.109375" style="83" bestFit="1" customWidth="1"/>
    <col min="12572" max="12572" width="5.109375" style="83" customWidth="1"/>
    <col min="12573" max="12573" width="9" style="83" customWidth="1"/>
    <col min="12574" max="12574" width="11.109375" style="83" customWidth="1"/>
    <col min="12575" max="12575" width="4.44140625" style="83" bestFit="1" customWidth="1"/>
    <col min="12576" max="12576" width="10.77734375" style="83" customWidth="1"/>
    <col min="12577" max="12577" width="4.44140625" style="83" customWidth="1"/>
    <col min="12578" max="12578" width="11.109375" style="83" bestFit="1" customWidth="1"/>
    <col min="12579" max="12579" width="5.21875" style="83" customWidth="1"/>
    <col min="12580" max="12587" width="0" style="83" hidden="1" customWidth="1"/>
    <col min="12588" max="12588" width="11.5546875" style="83"/>
    <col min="12589" max="12590" width="0" style="83" hidden="1" customWidth="1"/>
    <col min="12591" max="12791" width="11.5546875" style="83"/>
    <col min="12792" max="12792" width="40.6640625" style="83" customWidth="1"/>
    <col min="12793" max="12793" width="10.33203125" style="83" customWidth="1"/>
    <col min="12794" max="12794" width="6.44140625" style="83" customWidth="1"/>
    <col min="12795" max="12795" width="10.33203125" style="83" customWidth="1"/>
    <col min="12796" max="12796" width="6.77734375" style="83" customWidth="1"/>
    <col min="12797" max="12797" width="10.33203125" style="83" customWidth="1"/>
    <col min="12798" max="12798" width="5.77734375" style="83" customWidth="1"/>
    <col min="12799" max="12799" width="10.33203125" style="83" customWidth="1"/>
    <col min="12800" max="12800" width="5.77734375" style="83" customWidth="1"/>
    <col min="12801" max="12801" width="11.77734375" style="83" customWidth="1"/>
    <col min="12802" max="12802" width="6.88671875" style="83" customWidth="1"/>
    <col min="12803" max="12803" width="10.6640625" style="83" customWidth="1"/>
    <col min="12804" max="12804" width="7" style="83" customWidth="1"/>
    <col min="12805" max="12805" width="13.33203125" style="83" customWidth="1"/>
    <col min="12806" max="12806" width="7.109375" style="83" customWidth="1"/>
    <col min="12807" max="12807" width="12.44140625" style="83" customWidth="1"/>
    <col min="12808" max="12808" width="7.77734375" style="83" customWidth="1"/>
    <col min="12809" max="12809" width="11.5546875" style="83" customWidth="1"/>
    <col min="12810" max="12810" width="7.109375" style="83" customWidth="1"/>
    <col min="12811" max="12811" width="9.109375" style="83" customWidth="1"/>
    <col min="12812" max="12812" width="5.33203125" style="83" customWidth="1"/>
    <col min="12813" max="12813" width="11.33203125" style="83" customWidth="1"/>
    <col min="12814" max="12814" width="8.33203125" style="83" customWidth="1"/>
    <col min="12815" max="12815" width="11.109375" style="83" customWidth="1"/>
    <col min="12816" max="12816" width="7.109375" style="83" customWidth="1"/>
    <col min="12817" max="12817" width="11.77734375" style="83" customWidth="1"/>
    <col min="12818" max="12818" width="6.88671875" style="83" customWidth="1"/>
    <col min="12819" max="12819" width="10.33203125" style="83" customWidth="1"/>
    <col min="12820" max="12820" width="5.33203125" style="83" customWidth="1"/>
    <col min="12821" max="12821" width="12.88671875" style="83" customWidth="1"/>
    <col min="12822" max="12822" width="5.77734375" style="83" customWidth="1"/>
    <col min="12823" max="12823" width="12.33203125" style="83" customWidth="1"/>
    <col min="12824" max="12824" width="5.77734375" style="83" customWidth="1"/>
    <col min="12825" max="12825" width="10" style="83" customWidth="1"/>
    <col min="12826" max="12826" width="12.33203125" style="83" bestFit="1" customWidth="1"/>
    <col min="12827" max="12827" width="11.109375" style="83" bestFit="1" customWidth="1"/>
    <col min="12828" max="12828" width="5.109375" style="83" customWidth="1"/>
    <col min="12829" max="12829" width="9" style="83" customWidth="1"/>
    <col min="12830" max="12830" width="11.109375" style="83" customWidth="1"/>
    <col min="12831" max="12831" width="4.44140625" style="83" bestFit="1" customWidth="1"/>
    <col min="12832" max="12832" width="10.77734375" style="83" customWidth="1"/>
    <col min="12833" max="12833" width="4.44140625" style="83" customWidth="1"/>
    <col min="12834" max="12834" width="11.109375" style="83" bestFit="1" customWidth="1"/>
    <col min="12835" max="12835" width="5.21875" style="83" customWidth="1"/>
    <col min="12836" max="12843" width="0" style="83" hidden="1" customWidth="1"/>
    <col min="12844" max="12844" width="11.5546875" style="83"/>
    <col min="12845" max="12846" width="0" style="83" hidden="1" customWidth="1"/>
    <col min="12847" max="13047" width="11.5546875" style="83"/>
    <col min="13048" max="13048" width="40.6640625" style="83" customWidth="1"/>
    <col min="13049" max="13049" width="10.33203125" style="83" customWidth="1"/>
    <col min="13050" max="13050" width="6.44140625" style="83" customWidth="1"/>
    <col min="13051" max="13051" width="10.33203125" style="83" customWidth="1"/>
    <col min="13052" max="13052" width="6.77734375" style="83" customWidth="1"/>
    <col min="13053" max="13053" width="10.33203125" style="83" customWidth="1"/>
    <col min="13054" max="13054" width="5.77734375" style="83" customWidth="1"/>
    <col min="13055" max="13055" width="10.33203125" style="83" customWidth="1"/>
    <col min="13056" max="13056" width="5.77734375" style="83" customWidth="1"/>
    <col min="13057" max="13057" width="11.77734375" style="83" customWidth="1"/>
    <col min="13058" max="13058" width="6.88671875" style="83" customWidth="1"/>
    <col min="13059" max="13059" width="10.6640625" style="83" customWidth="1"/>
    <col min="13060" max="13060" width="7" style="83" customWidth="1"/>
    <col min="13061" max="13061" width="13.33203125" style="83" customWidth="1"/>
    <col min="13062" max="13062" width="7.109375" style="83" customWidth="1"/>
    <col min="13063" max="13063" width="12.44140625" style="83" customWidth="1"/>
    <col min="13064" max="13064" width="7.77734375" style="83" customWidth="1"/>
    <col min="13065" max="13065" width="11.5546875" style="83" customWidth="1"/>
    <col min="13066" max="13066" width="7.109375" style="83" customWidth="1"/>
    <col min="13067" max="13067" width="9.109375" style="83" customWidth="1"/>
    <col min="13068" max="13068" width="5.33203125" style="83" customWidth="1"/>
    <col min="13069" max="13069" width="11.33203125" style="83" customWidth="1"/>
    <col min="13070" max="13070" width="8.33203125" style="83" customWidth="1"/>
    <col min="13071" max="13071" width="11.109375" style="83" customWidth="1"/>
    <col min="13072" max="13072" width="7.109375" style="83" customWidth="1"/>
    <col min="13073" max="13073" width="11.77734375" style="83" customWidth="1"/>
    <col min="13074" max="13074" width="6.88671875" style="83" customWidth="1"/>
    <col min="13075" max="13075" width="10.33203125" style="83" customWidth="1"/>
    <col min="13076" max="13076" width="5.33203125" style="83" customWidth="1"/>
    <col min="13077" max="13077" width="12.88671875" style="83" customWidth="1"/>
    <col min="13078" max="13078" width="5.77734375" style="83" customWidth="1"/>
    <col min="13079" max="13079" width="12.33203125" style="83" customWidth="1"/>
    <col min="13080" max="13080" width="5.77734375" style="83" customWidth="1"/>
    <col min="13081" max="13081" width="10" style="83" customWidth="1"/>
    <col min="13082" max="13082" width="12.33203125" style="83" bestFit="1" customWidth="1"/>
    <col min="13083" max="13083" width="11.109375" style="83" bestFit="1" customWidth="1"/>
    <col min="13084" max="13084" width="5.109375" style="83" customWidth="1"/>
    <col min="13085" max="13085" width="9" style="83" customWidth="1"/>
    <col min="13086" max="13086" width="11.109375" style="83" customWidth="1"/>
    <col min="13087" max="13087" width="4.44140625" style="83" bestFit="1" customWidth="1"/>
    <col min="13088" max="13088" width="10.77734375" style="83" customWidth="1"/>
    <col min="13089" max="13089" width="4.44140625" style="83" customWidth="1"/>
    <col min="13090" max="13090" width="11.109375" style="83" bestFit="1" customWidth="1"/>
    <col min="13091" max="13091" width="5.21875" style="83" customWidth="1"/>
    <col min="13092" max="13099" width="0" style="83" hidden="1" customWidth="1"/>
    <col min="13100" max="13100" width="11.5546875" style="83"/>
    <col min="13101" max="13102" width="0" style="83" hidden="1" customWidth="1"/>
    <col min="13103" max="13303" width="11.5546875" style="83"/>
    <col min="13304" max="13304" width="40.6640625" style="83" customWidth="1"/>
    <col min="13305" max="13305" width="10.33203125" style="83" customWidth="1"/>
    <col min="13306" max="13306" width="6.44140625" style="83" customWidth="1"/>
    <col min="13307" max="13307" width="10.33203125" style="83" customWidth="1"/>
    <col min="13308" max="13308" width="6.77734375" style="83" customWidth="1"/>
    <col min="13309" max="13309" width="10.33203125" style="83" customWidth="1"/>
    <col min="13310" max="13310" width="5.77734375" style="83" customWidth="1"/>
    <col min="13311" max="13311" width="10.33203125" style="83" customWidth="1"/>
    <col min="13312" max="13312" width="5.77734375" style="83" customWidth="1"/>
    <col min="13313" max="13313" width="11.77734375" style="83" customWidth="1"/>
    <col min="13314" max="13314" width="6.88671875" style="83" customWidth="1"/>
    <col min="13315" max="13315" width="10.6640625" style="83" customWidth="1"/>
    <col min="13316" max="13316" width="7" style="83" customWidth="1"/>
    <col min="13317" max="13317" width="13.33203125" style="83" customWidth="1"/>
    <col min="13318" max="13318" width="7.109375" style="83" customWidth="1"/>
    <col min="13319" max="13319" width="12.44140625" style="83" customWidth="1"/>
    <col min="13320" max="13320" width="7.77734375" style="83" customWidth="1"/>
    <col min="13321" max="13321" width="11.5546875" style="83" customWidth="1"/>
    <col min="13322" max="13322" width="7.109375" style="83" customWidth="1"/>
    <col min="13323" max="13323" width="9.109375" style="83" customWidth="1"/>
    <col min="13324" max="13324" width="5.33203125" style="83" customWidth="1"/>
    <col min="13325" max="13325" width="11.33203125" style="83" customWidth="1"/>
    <col min="13326" max="13326" width="8.33203125" style="83" customWidth="1"/>
    <col min="13327" max="13327" width="11.109375" style="83" customWidth="1"/>
    <col min="13328" max="13328" width="7.109375" style="83" customWidth="1"/>
    <col min="13329" max="13329" width="11.77734375" style="83" customWidth="1"/>
    <col min="13330" max="13330" width="6.88671875" style="83" customWidth="1"/>
    <col min="13331" max="13331" width="10.33203125" style="83" customWidth="1"/>
    <col min="13332" max="13332" width="5.33203125" style="83" customWidth="1"/>
    <col min="13333" max="13333" width="12.88671875" style="83" customWidth="1"/>
    <col min="13334" max="13334" width="5.77734375" style="83" customWidth="1"/>
    <col min="13335" max="13335" width="12.33203125" style="83" customWidth="1"/>
    <col min="13336" max="13336" width="5.77734375" style="83" customWidth="1"/>
    <col min="13337" max="13337" width="10" style="83" customWidth="1"/>
    <col min="13338" max="13338" width="12.33203125" style="83" bestFit="1" customWidth="1"/>
    <col min="13339" max="13339" width="11.109375" style="83" bestFit="1" customWidth="1"/>
    <col min="13340" max="13340" width="5.109375" style="83" customWidth="1"/>
    <col min="13341" max="13341" width="9" style="83" customWidth="1"/>
    <col min="13342" max="13342" width="11.109375" style="83" customWidth="1"/>
    <col min="13343" max="13343" width="4.44140625" style="83" bestFit="1" customWidth="1"/>
    <col min="13344" max="13344" width="10.77734375" style="83" customWidth="1"/>
    <col min="13345" max="13345" width="4.44140625" style="83" customWidth="1"/>
    <col min="13346" max="13346" width="11.109375" style="83" bestFit="1" customWidth="1"/>
    <col min="13347" max="13347" width="5.21875" style="83" customWidth="1"/>
    <col min="13348" max="13355" width="0" style="83" hidden="1" customWidth="1"/>
    <col min="13356" max="13356" width="11.5546875" style="83"/>
    <col min="13357" max="13358" width="0" style="83" hidden="1" customWidth="1"/>
    <col min="13359" max="13559" width="11.5546875" style="83"/>
    <col min="13560" max="13560" width="40.6640625" style="83" customWidth="1"/>
    <col min="13561" max="13561" width="10.33203125" style="83" customWidth="1"/>
    <col min="13562" max="13562" width="6.44140625" style="83" customWidth="1"/>
    <col min="13563" max="13563" width="10.33203125" style="83" customWidth="1"/>
    <col min="13564" max="13564" width="6.77734375" style="83" customWidth="1"/>
    <col min="13565" max="13565" width="10.33203125" style="83" customWidth="1"/>
    <col min="13566" max="13566" width="5.77734375" style="83" customWidth="1"/>
    <col min="13567" max="13567" width="10.33203125" style="83" customWidth="1"/>
    <col min="13568" max="13568" width="5.77734375" style="83" customWidth="1"/>
    <col min="13569" max="13569" width="11.77734375" style="83" customWidth="1"/>
    <col min="13570" max="13570" width="6.88671875" style="83" customWidth="1"/>
    <col min="13571" max="13571" width="10.6640625" style="83" customWidth="1"/>
    <col min="13572" max="13572" width="7" style="83" customWidth="1"/>
    <col min="13573" max="13573" width="13.33203125" style="83" customWidth="1"/>
    <col min="13574" max="13574" width="7.109375" style="83" customWidth="1"/>
    <col min="13575" max="13575" width="12.44140625" style="83" customWidth="1"/>
    <col min="13576" max="13576" width="7.77734375" style="83" customWidth="1"/>
    <col min="13577" max="13577" width="11.5546875" style="83" customWidth="1"/>
    <col min="13578" max="13578" width="7.109375" style="83" customWidth="1"/>
    <col min="13579" max="13579" width="9.109375" style="83" customWidth="1"/>
    <col min="13580" max="13580" width="5.33203125" style="83" customWidth="1"/>
    <col min="13581" max="13581" width="11.33203125" style="83" customWidth="1"/>
    <col min="13582" max="13582" width="8.33203125" style="83" customWidth="1"/>
    <col min="13583" max="13583" width="11.109375" style="83" customWidth="1"/>
    <col min="13584" max="13584" width="7.109375" style="83" customWidth="1"/>
    <col min="13585" max="13585" width="11.77734375" style="83" customWidth="1"/>
    <col min="13586" max="13586" width="6.88671875" style="83" customWidth="1"/>
    <col min="13587" max="13587" width="10.33203125" style="83" customWidth="1"/>
    <col min="13588" max="13588" width="5.33203125" style="83" customWidth="1"/>
    <col min="13589" max="13589" width="12.88671875" style="83" customWidth="1"/>
    <col min="13590" max="13590" width="5.77734375" style="83" customWidth="1"/>
    <col min="13591" max="13591" width="12.33203125" style="83" customWidth="1"/>
    <col min="13592" max="13592" width="5.77734375" style="83" customWidth="1"/>
    <col min="13593" max="13593" width="10" style="83" customWidth="1"/>
    <col min="13594" max="13594" width="12.33203125" style="83" bestFit="1" customWidth="1"/>
    <col min="13595" max="13595" width="11.109375" style="83" bestFit="1" customWidth="1"/>
    <col min="13596" max="13596" width="5.109375" style="83" customWidth="1"/>
    <col min="13597" max="13597" width="9" style="83" customWidth="1"/>
    <col min="13598" max="13598" width="11.109375" style="83" customWidth="1"/>
    <col min="13599" max="13599" width="4.44140625" style="83" bestFit="1" customWidth="1"/>
    <col min="13600" max="13600" width="10.77734375" style="83" customWidth="1"/>
    <col min="13601" max="13601" width="4.44140625" style="83" customWidth="1"/>
    <col min="13602" max="13602" width="11.109375" style="83" bestFit="1" customWidth="1"/>
    <col min="13603" max="13603" width="5.21875" style="83" customWidth="1"/>
    <col min="13604" max="13611" width="0" style="83" hidden="1" customWidth="1"/>
    <col min="13612" max="13612" width="11.5546875" style="83"/>
    <col min="13613" max="13614" width="0" style="83" hidden="1" customWidth="1"/>
    <col min="13615" max="13815" width="11.5546875" style="83"/>
    <col min="13816" max="13816" width="40.6640625" style="83" customWidth="1"/>
    <col min="13817" max="13817" width="10.33203125" style="83" customWidth="1"/>
    <col min="13818" max="13818" width="6.44140625" style="83" customWidth="1"/>
    <col min="13819" max="13819" width="10.33203125" style="83" customWidth="1"/>
    <col min="13820" max="13820" width="6.77734375" style="83" customWidth="1"/>
    <col min="13821" max="13821" width="10.33203125" style="83" customWidth="1"/>
    <col min="13822" max="13822" width="5.77734375" style="83" customWidth="1"/>
    <col min="13823" max="13823" width="10.33203125" style="83" customWidth="1"/>
    <col min="13824" max="13824" width="5.77734375" style="83" customWidth="1"/>
    <col min="13825" max="13825" width="11.77734375" style="83" customWidth="1"/>
    <col min="13826" max="13826" width="6.88671875" style="83" customWidth="1"/>
    <col min="13827" max="13827" width="10.6640625" style="83" customWidth="1"/>
    <col min="13828" max="13828" width="7" style="83" customWidth="1"/>
    <col min="13829" max="13829" width="13.33203125" style="83" customWidth="1"/>
    <col min="13830" max="13830" width="7.109375" style="83" customWidth="1"/>
    <col min="13831" max="13831" width="12.44140625" style="83" customWidth="1"/>
    <col min="13832" max="13832" width="7.77734375" style="83" customWidth="1"/>
    <col min="13833" max="13833" width="11.5546875" style="83" customWidth="1"/>
    <col min="13834" max="13834" width="7.109375" style="83" customWidth="1"/>
    <col min="13835" max="13835" width="9.109375" style="83" customWidth="1"/>
    <col min="13836" max="13836" width="5.33203125" style="83" customWidth="1"/>
    <col min="13837" max="13837" width="11.33203125" style="83" customWidth="1"/>
    <col min="13838" max="13838" width="8.33203125" style="83" customWidth="1"/>
    <col min="13839" max="13839" width="11.109375" style="83" customWidth="1"/>
    <col min="13840" max="13840" width="7.109375" style="83" customWidth="1"/>
    <col min="13841" max="13841" width="11.77734375" style="83" customWidth="1"/>
    <col min="13842" max="13842" width="6.88671875" style="83" customWidth="1"/>
    <col min="13843" max="13843" width="10.33203125" style="83" customWidth="1"/>
    <col min="13844" max="13844" width="5.33203125" style="83" customWidth="1"/>
    <col min="13845" max="13845" width="12.88671875" style="83" customWidth="1"/>
    <col min="13846" max="13846" width="5.77734375" style="83" customWidth="1"/>
    <col min="13847" max="13847" width="12.33203125" style="83" customWidth="1"/>
    <col min="13848" max="13848" width="5.77734375" style="83" customWidth="1"/>
    <col min="13849" max="13849" width="10" style="83" customWidth="1"/>
    <col min="13850" max="13850" width="12.33203125" style="83" bestFit="1" customWidth="1"/>
    <col min="13851" max="13851" width="11.109375" style="83" bestFit="1" customWidth="1"/>
    <col min="13852" max="13852" width="5.109375" style="83" customWidth="1"/>
    <col min="13853" max="13853" width="9" style="83" customWidth="1"/>
    <col min="13854" max="13854" width="11.109375" style="83" customWidth="1"/>
    <col min="13855" max="13855" width="4.44140625" style="83" bestFit="1" customWidth="1"/>
    <col min="13856" max="13856" width="10.77734375" style="83" customWidth="1"/>
    <col min="13857" max="13857" width="4.44140625" style="83" customWidth="1"/>
    <col min="13858" max="13858" width="11.109375" style="83" bestFit="1" customWidth="1"/>
    <col min="13859" max="13859" width="5.21875" style="83" customWidth="1"/>
    <col min="13860" max="13867" width="0" style="83" hidden="1" customWidth="1"/>
    <col min="13868" max="13868" width="11.5546875" style="83"/>
    <col min="13869" max="13870" width="0" style="83" hidden="1" customWidth="1"/>
    <col min="13871" max="14071" width="11.5546875" style="83"/>
    <col min="14072" max="14072" width="40.6640625" style="83" customWidth="1"/>
    <col min="14073" max="14073" width="10.33203125" style="83" customWidth="1"/>
    <col min="14074" max="14074" width="6.44140625" style="83" customWidth="1"/>
    <col min="14075" max="14075" width="10.33203125" style="83" customWidth="1"/>
    <col min="14076" max="14076" width="6.77734375" style="83" customWidth="1"/>
    <col min="14077" max="14077" width="10.33203125" style="83" customWidth="1"/>
    <col min="14078" max="14078" width="5.77734375" style="83" customWidth="1"/>
    <col min="14079" max="14079" width="10.33203125" style="83" customWidth="1"/>
    <col min="14080" max="14080" width="5.77734375" style="83" customWidth="1"/>
    <col min="14081" max="14081" width="11.77734375" style="83" customWidth="1"/>
    <col min="14082" max="14082" width="6.88671875" style="83" customWidth="1"/>
    <col min="14083" max="14083" width="10.6640625" style="83" customWidth="1"/>
    <col min="14084" max="14084" width="7" style="83" customWidth="1"/>
    <col min="14085" max="14085" width="13.33203125" style="83" customWidth="1"/>
    <col min="14086" max="14086" width="7.109375" style="83" customWidth="1"/>
    <col min="14087" max="14087" width="12.44140625" style="83" customWidth="1"/>
    <col min="14088" max="14088" width="7.77734375" style="83" customWidth="1"/>
    <col min="14089" max="14089" width="11.5546875" style="83" customWidth="1"/>
    <col min="14090" max="14090" width="7.109375" style="83" customWidth="1"/>
    <col min="14091" max="14091" width="9.109375" style="83" customWidth="1"/>
    <col min="14092" max="14092" width="5.33203125" style="83" customWidth="1"/>
    <col min="14093" max="14093" width="11.33203125" style="83" customWidth="1"/>
    <col min="14094" max="14094" width="8.33203125" style="83" customWidth="1"/>
    <col min="14095" max="14095" width="11.109375" style="83" customWidth="1"/>
    <col min="14096" max="14096" width="7.109375" style="83" customWidth="1"/>
    <col min="14097" max="14097" width="11.77734375" style="83" customWidth="1"/>
    <col min="14098" max="14098" width="6.88671875" style="83" customWidth="1"/>
    <col min="14099" max="14099" width="10.33203125" style="83" customWidth="1"/>
    <col min="14100" max="14100" width="5.33203125" style="83" customWidth="1"/>
    <col min="14101" max="14101" width="12.88671875" style="83" customWidth="1"/>
    <col min="14102" max="14102" width="5.77734375" style="83" customWidth="1"/>
    <col min="14103" max="14103" width="12.33203125" style="83" customWidth="1"/>
    <col min="14104" max="14104" width="5.77734375" style="83" customWidth="1"/>
    <col min="14105" max="14105" width="10" style="83" customWidth="1"/>
    <col min="14106" max="14106" width="12.33203125" style="83" bestFit="1" customWidth="1"/>
    <col min="14107" max="14107" width="11.109375" style="83" bestFit="1" customWidth="1"/>
    <col min="14108" max="14108" width="5.109375" style="83" customWidth="1"/>
    <col min="14109" max="14109" width="9" style="83" customWidth="1"/>
    <col min="14110" max="14110" width="11.109375" style="83" customWidth="1"/>
    <col min="14111" max="14111" width="4.44140625" style="83" bestFit="1" customWidth="1"/>
    <col min="14112" max="14112" width="10.77734375" style="83" customWidth="1"/>
    <col min="14113" max="14113" width="4.44140625" style="83" customWidth="1"/>
    <col min="14114" max="14114" width="11.109375" style="83" bestFit="1" customWidth="1"/>
    <col min="14115" max="14115" width="5.21875" style="83" customWidth="1"/>
    <col min="14116" max="14123" width="0" style="83" hidden="1" customWidth="1"/>
    <col min="14124" max="14124" width="11.5546875" style="83"/>
    <col min="14125" max="14126" width="0" style="83" hidden="1" customWidth="1"/>
    <col min="14127" max="14327" width="11.5546875" style="83"/>
    <col min="14328" max="14328" width="40.6640625" style="83" customWidth="1"/>
    <col min="14329" max="14329" width="10.33203125" style="83" customWidth="1"/>
    <col min="14330" max="14330" width="6.44140625" style="83" customWidth="1"/>
    <col min="14331" max="14331" width="10.33203125" style="83" customWidth="1"/>
    <col min="14332" max="14332" width="6.77734375" style="83" customWidth="1"/>
    <col min="14333" max="14333" width="10.33203125" style="83" customWidth="1"/>
    <col min="14334" max="14334" width="5.77734375" style="83" customWidth="1"/>
    <col min="14335" max="14335" width="10.33203125" style="83" customWidth="1"/>
    <col min="14336" max="14336" width="5.77734375" style="83" customWidth="1"/>
    <col min="14337" max="14337" width="11.77734375" style="83" customWidth="1"/>
    <col min="14338" max="14338" width="6.88671875" style="83" customWidth="1"/>
    <col min="14339" max="14339" width="10.6640625" style="83" customWidth="1"/>
    <col min="14340" max="14340" width="7" style="83" customWidth="1"/>
    <col min="14341" max="14341" width="13.33203125" style="83" customWidth="1"/>
    <col min="14342" max="14342" width="7.109375" style="83" customWidth="1"/>
    <col min="14343" max="14343" width="12.44140625" style="83" customWidth="1"/>
    <col min="14344" max="14344" width="7.77734375" style="83" customWidth="1"/>
    <col min="14345" max="14345" width="11.5546875" style="83" customWidth="1"/>
    <col min="14346" max="14346" width="7.109375" style="83" customWidth="1"/>
    <col min="14347" max="14347" width="9.109375" style="83" customWidth="1"/>
    <col min="14348" max="14348" width="5.33203125" style="83" customWidth="1"/>
    <col min="14349" max="14349" width="11.33203125" style="83" customWidth="1"/>
    <col min="14350" max="14350" width="8.33203125" style="83" customWidth="1"/>
    <col min="14351" max="14351" width="11.109375" style="83" customWidth="1"/>
    <col min="14352" max="14352" width="7.109375" style="83" customWidth="1"/>
    <col min="14353" max="14353" width="11.77734375" style="83" customWidth="1"/>
    <col min="14354" max="14354" width="6.88671875" style="83" customWidth="1"/>
    <col min="14355" max="14355" width="10.33203125" style="83" customWidth="1"/>
    <col min="14356" max="14356" width="5.33203125" style="83" customWidth="1"/>
    <col min="14357" max="14357" width="12.88671875" style="83" customWidth="1"/>
    <col min="14358" max="14358" width="5.77734375" style="83" customWidth="1"/>
    <col min="14359" max="14359" width="12.33203125" style="83" customWidth="1"/>
    <col min="14360" max="14360" width="5.77734375" style="83" customWidth="1"/>
    <col min="14361" max="14361" width="10" style="83" customWidth="1"/>
    <col min="14362" max="14362" width="12.33203125" style="83" bestFit="1" customWidth="1"/>
    <col min="14363" max="14363" width="11.109375" style="83" bestFit="1" customWidth="1"/>
    <col min="14364" max="14364" width="5.109375" style="83" customWidth="1"/>
    <col min="14365" max="14365" width="9" style="83" customWidth="1"/>
    <col min="14366" max="14366" width="11.109375" style="83" customWidth="1"/>
    <col min="14367" max="14367" width="4.44140625" style="83" bestFit="1" customWidth="1"/>
    <col min="14368" max="14368" width="10.77734375" style="83" customWidth="1"/>
    <col min="14369" max="14369" width="4.44140625" style="83" customWidth="1"/>
    <col min="14370" max="14370" width="11.109375" style="83" bestFit="1" customWidth="1"/>
    <col min="14371" max="14371" width="5.21875" style="83" customWidth="1"/>
    <col min="14372" max="14379" width="0" style="83" hidden="1" customWidth="1"/>
    <col min="14380" max="14380" width="11.5546875" style="83"/>
    <col min="14381" max="14382" width="0" style="83" hidden="1" customWidth="1"/>
    <col min="14383" max="14583" width="11.5546875" style="83"/>
    <col min="14584" max="14584" width="40.6640625" style="83" customWidth="1"/>
    <col min="14585" max="14585" width="10.33203125" style="83" customWidth="1"/>
    <col min="14586" max="14586" width="6.44140625" style="83" customWidth="1"/>
    <col min="14587" max="14587" width="10.33203125" style="83" customWidth="1"/>
    <col min="14588" max="14588" width="6.77734375" style="83" customWidth="1"/>
    <col min="14589" max="14589" width="10.33203125" style="83" customWidth="1"/>
    <col min="14590" max="14590" width="5.77734375" style="83" customWidth="1"/>
    <col min="14591" max="14591" width="10.33203125" style="83" customWidth="1"/>
    <col min="14592" max="14592" width="5.77734375" style="83" customWidth="1"/>
    <col min="14593" max="14593" width="11.77734375" style="83" customWidth="1"/>
    <col min="14594" max="14594" width="6.88671875" style="83" customWidth="1"/>
    <col min="14595" max="14595" width="10.6640625" style="83" customWidth="1"/>
    <col min="14596" max="14596" width="7" style="83" customWidth="1"/>
    <col min="14597" max="14597" width="13.33203125" style="83" customWidth="1"/>
    <col min="14598" max="14598" width="7.109375" style="83" customWidth="1"/>
    <col min="14599" max="14599" width="12.44140625" style="83" customWidth="1"/>
    <col min="14600" max="14600" width="7.77734375" style="83" customWidth="1"/>
    <col min="14601" max="14601" width="11.5546875" style="83" customWidth="1"/>
    <col min="14602" max="14602" width="7.109375" style="83" customWidth="1"/>
    <col min="14603" max="14603" width="9.109375" style="83" customWidth="1"/>
    <col min="14604" max="14604" width="5.33203125" style="83" customWidth="1"/>
    <col min="14605" max="14605" width="11.33203125" style="83" customWidth="1"/>
    <col min="14606" max="14606" width="8.33203125" style="83" customWidth="1"/>
    <col min="14607" max="14607" width="11.109375" style="83" customWidth="1"/>
    <col min="14608" max="14608" width="7.109375" style="83" customWidth="1"/>
    <col min="14609" max="14609" width="11.77734375" style="83" customWidth="1"/>
    <col min="14610" max="14610" width="6.88671875" style="83" customWidth="1"/>
    <col min="14611" max="14611" width="10.33203125" style="83" customWidth="1"/>
    <col min="14612" max="14612" width="5.33203125" style="83" customWidth="1"/>
    <col min="14613" max="14613" width="12.88671875" style="83" customWidth="1"/>
    <col min="14614" max="14614" width="5.77734375" style="83" customWidth="1"/>
    <col min="14615" max="14615" width="12.33203125" style="83" customWidth="1"/>
    <col min="14616" max="14616" width="5.77734375" style="83" customWidth="1"/>
    <col min="14617" max="14617" width="10" style="83" customWidth="1"/>
    <col min="14618" max="14618" width="12.33203125" style="83" bestFit="1" customWidth="1"/>
    <col min="14619" max="14619" width="11.109375" style="83" bestFit="1" customWidth="1"/>
    <col min="14620" max="14620" width="5.109375" style="83" customWidth="1"/>
    <col min="14621" max="14621" width="9" style="83" customWidth="1"/>
    <col min="14622" max="14622" width="11.109375" style="83" customWidth="1"/>
    <col min="14623" max="14623" width="4.44140625" style="83" bestFit="1" customWidth="1"/>
    <col min="14624" max="14624" width="10.77734375" style="83" customWidth="1"/>
    <col min="14625" max="14625" width="4.44140625" style="83" customWidth="1"/>
    <col min="14626" max="14626" width="11.109375" style="83" bestFit="1" customWidth="1"/>
    <col min="14627" max="14627" width="5.21875" style="83" customWidth="1"/>
    <col min="14628" max="14635" width="0" style="83" hidden="1" customWidth="1"/>
    <col min="14636" max="14636" width="11.5546875" style="83"/>
    <col min="14637" max="14638" width="0" style="83" hidden="1" customWidth="1"/>
    <col min="14639" max="14839" width="11.5546875" style="83"/>
    <col min="14840" max="14840" width="40.6640625" style="83" customWidth="1"/>
    <col min="14841" max="14841" width="10.33203125" style="83" customWidth="1"/>
    <col min="14842" max="14842" width="6.44140625" style="83" customWidth="1"/>
    <col min="14843" max="14843" width="10.33203125" style="83" customWidth="1"/>
    <col min="14844" max="14844" width="6.77734375" style="83" customWidth="1"/>
    <col min="14845" max="14845" width="10.33203125" style="83" customWidth="1"/>
    <col min="14846" max="14846" width="5.77734375" style="83" customWidth="1"/>
    <col min="14847" max="14847" width="10.33203125" style="83" customWidth="1"/>
    <col min="14848" max="14848" width="5.77734375" style="83" customWidth="1"/>
    <col min="14849" max="14849" width="11.77734375" style="83" customWidth="1"/>
    <col min="14850" max="14850" width="6.88671875" style="83" customWidth="1"/>
    <col min="14851" max="14851" width="10.6640625" style="83" customWidth="1"/>
    <col min="14852" max="14852" width="7" style="83" customWidth="1"/>
    <col min="14853" max="14853" width="13.33203125" style="83" customWidth="1"/>
    <col min="14854" max="14854" width="7.109375" style="83" customWidth="1"/>
    <col min="14855" max="14855" width="12.44140625" style="83" customWidth="1"/>
    <col min="14856" max="14856" width="7.77734375" style="83" customWidth="1"/>
    <col min="14857" max="14857" width="11.5546875" style="83" customWidth="1"/>
    <col min="14858" max="14858" width="7.109375" style="83" customWidth="1"/>
    <col min="14859" max="14859" width="9.109375" style="83" customWidth="1"/>
    <col min="14860" max="14860" width="5.33203125" style="83" customWidth="1"/>
    <col min="14861" max="14861" width="11.33203125" style="83" customWidth="1"/>
    <col min="14862" max="14862" width="8.33203125" style="83" customWidth="1"/>
    <col min="14863" max="14863" width="11.109375" style="83" customWidth="1"/>
    <col min="14864" max="14864" width="7.109375" style="83" customWidth="1"/>
    <col min="14865" max="14865" width="11.77734375" style="83" customWidth="1"/>
    <col min="14866" max="14866" width="6.88671875" style="83" customWidth="1"/>
    <col min="14867" max="14867" width="10.33203125" style="83" customWidth="1"/>
    <col min="14868" max="14868" width="5.33203125" style="83" customWidth="1"/>
    <col min="14869" max="14869" width="12.88671875" style="83" customWidth="1"/>
    <col min="14870" max="14870" width="5.77734375" style="83" customWidth="1"/>
    <col min="14871" max="14871" width="12.33203125" style="83" customWidth="1"/>
    <col min="14872" max="14872" width="5.77734375" style="83" customWidth="1"/>
    <col min="14873" max="14873" width="10" style="83" customWidth="1"/>
    <col min="14874" max="14874" width="12.33203125" style="83" bestFit="1" customWidth="1"/>
    <col min="14875" max="14875" width="11.109375" style="83" bestFit="1" customWidth="1"/>
    <col min="14876" max="14876" width="5.109375" style="83" customWidth="1"/>
    <col min="14877" max="14877" width="9" style="83" customWidth="1"/>
    <col min="14878" max="14878" width="11.109375" style="83" customWidth="1"/>
    <col min="14879" max="14879" width="4.44140625" style="83" bestFit="1" customWidth="1"/>
    <col min="14880" max="14880" width="10.77734375" style="83" customWidth="1"/>
    <col min="14881" max="14881" width="4.44140625" style="83" customWidth="1"/>
    <col min="14882" max="14882" width="11.109375" style="83" bestFit="1" customWidth="1"/>
    <col min="14883" max="14883" width="5.21875" style="83" customWidth="1"/>
    <col min="14884" max="14891" width="0" style="83" hidden="1" customWidth="1"/>
    <col min="14892" max="14892" width="11.5546875" style="83"/>
    <col min="14893" max="14894" width="0" style="83" hidden="1" customWidth="1"/>
    <col min="14895" max="15095" width="11.5546875" style="83"/>
    <col min="15096" max="15096" width="40.6640625" style="83" customWidth="1"/>
    <col min="15097" max="15097" width="10.33203125" style="83" customWidth="1"/>
    <col min="15098" max="15098" width="6.44140625" style="83" customWidth="1"/>
    <col min="15099" max="15099" width="10.33203125" style="83" customWidth="1"/>
    <col min="15100" max="15100" width="6.77734375" style="83" customWidth="1"/>
    <col min="15101" max="15101" width="10.33203125" style="83" customWidth="1"/>
    <col min="15102" max="15102" width="5.77734375" style="83" customWidth="1"/>
    <col min="15103" max="15103" width="10.33203125" style="83" customWidth="1"/>
    <col min="15104" max="15104" width="5.77734375" style="83" customWidth="1"/>
    <col min="15105" max="15105" width="11.77734375" style="83" customWidth="1"/>
    <col min="15106" max="15106" width="6.88671875" style="83" customWidth="1"/>
    <col min="15107" max="15107" width="10.6640625" style="83" customWidth="1"/>
    <col min="15108" max="15108" width="7" style="83" customWidth="1"/>
    <col min="15109" max="15109" width="13.33203125" style="83" customWidth="1"/>
    <col min="15110" max="15110" width="7.109375" style="83" customWidth="1"/>
    <col min="15111" max="15111" width="12.44140625" style="83" customWidth="1"/>
    <col min="15112" max="15112" width="7.77734375" style="83" customWidth="1"/>
    <col min="15113" max="15113" width="11.5546875" style="83" customWidth="1"/>
    <col min="15114" max="15114" width="7.109375" style="83" customWidth="1"/>
    <col min="15115" max="15115" width="9.109375" style="83" customWidth="1"/>
    <col min="15116" max="15116" width="5.33203125" style="83" customWidth="1"/>
    <col min="15117" max="15117" width="11.33203125" style="83" customWidth="1"/>
    <col min="15118" max="15118" width="8.33203125" style="83" customWidth="1"/>
    <col min="15119" max="15119" width="11.109375" style="83" customWidth="1"/>
    <col min="15120" max="15120" width="7.109375" style="83" customWidth="1"/>
    <col min="15121" max="15121" width="11.77734375" style="83" customWidth="1"/>
    <col min="15122" max="15122" width="6.88671875" style="83" customWidth="1"/>
    <col min="15123" max="15123" width="10.33203125" style="83" customWidth="1"/>
    <col min="15124" max="15124" width="5.33203125" style="83" customWidth="1"/>
    <col min="15125" max="15125" width="12.88671875" style="83" customWidth="1"/>
    <col min="15126" max="15126" width="5.77734375" style="83" customWidth="1"/>
    <col min="15127" max="15127" width="12.33203125" style="83" customWidth="1"/>
    <col min="15128" max="15128" width="5.77734375" style="83" customWidth="1"/>
    <col min="15129" max="15129" width="10" style="83" customWidth="1"/>
    <col min="15130" max="15130" width="12.33203125" style="83" bestFit="1" customWidth="1"/>
    <col min="15131" max="15131" width="11.109375" style="83" bestFit="1" customWidth="1"/>
    <col min="15132" max="15132" width="5.109375" style="83" customWidth="1"/>
    <col min="15133" max="15133" width="9" style="83" customWidth="1"/>
    <col min="15134" max="15134" width="11.109375" style="83" customWidth="1"/>
    <col min="15135" max="15135" width="4.44140625" style="83" bestFit="1" customWidth="1"/>
    <col min="15136" max="15136" width="10.77734375" style="83" customWidth="1"/>
    <col min="15137" max="15137" width="4.44140625" style="83" customWidth="1"/>
    <col min="15138" max="15138" width="11.109375" style="83" bestFit="1" customWidth="1"/>
    <col min="15139" max="15139" width="5.21875" style="83" customWidth="1"/>
    <col min="15140" max="15147" width="0" style="83" hidden="1" customWidth="1"/>
    <col min="15148" max="15148" width="11.5546875" style="83"/>
    <col min="15149" max="15150" width="0" style="83" hidden="1" customWidth="1"/>
    <col min="15151" max="15351" width="11.5546875" style="83"/>
    <col min="15352" max="15352" width="40.6640625" style="83" customWidth="1"/>
    <col min="15353" max="15353" width="10.33203125" style="83" customWidth="1"/>
    <col min="15354" max="15354" width="6.44140625" style="83" customWidth="1"/>
    <col min="15355" max="15355" width="10.33203125" style="83" customWidth="1"/>
    <col min="15356" max="15356" width="6.77734375" style="83" customWidth="1"/>
    <col min="15357" max="15357" width="10.33203125" style="83" customWidth="1"/>
    <col min="15358" max="15358" width="5.77734375" style="83" customWidth="1"/>
    <col min="15359" max="15359" width="10.33203125" style="83" customWidth="1"/>
    <col min="15360" max="15360" width="5.77734375" style="83" customWidth="1"/>
    <col min="15361" max="15361" width="11.77734375" style="83" customWidth="1"/>
    <col min="15362" max="15362" width="6.88671875" style="83" customWidth="1"/>
    <col min="15363" max="15363" width="10.6640625" style="83" customWidth="1"/>
    <col min="15364" max="15364" width="7" style="83" customWidth="1"/>
    <col min="15365" max="15365" width="13.33203125" style="83" customWidth="1"/>
    <col min="15366" max="15366" width="7.109375" style="83" customWidth="1"/>
    <col min="15367" max="15367" width="12.44140625" style="83" customWidth="1"/>
    <col min="15368" max="15368" width="7.77734375" style="83" customWidth="1"/>
    <col min="15369" max="15369" width="11.5546875" style="83" customWidth="1"/>
    <col min="15370" max="15370" width="7.109375" style="83" customWidth="1"/>
    <col min="15371" max="15371" width="9.109375" style="83" customWidth="1"/>
    <col min="15372" max="15372" width="5.33203125" style="83" customWidth="1"/>
    <col min="15373" max="15373" width="11.33203125" style="83" customWidth="1"/>
    <col min="15374" max="15374" width="8.33203125" style="83" customWidth="1"/>
    <col min="15375" max="15375" width="11.109375" style="83" customWidth="1"/>
    <col min="15376" max="15376" width="7.109375" style="83" customWidth="1"/>
    <col min="15377" max="15377" width="11.77734375" style="83" customWidth="1"/>
    <col min="15378" max="15378" width="6.88671875" style="83" customWidth="1"/>
    <col min="15379" max="15379" width="10.33203125" style="83" customWidth="1"/>
    <col min="15380" max="15380" width="5.33203125" style="83" customWidth="1"/>
    <col min="15381" max="15381" width="12.88671875" style="83" customWidth="1"/>
    <col min="15382" max="15382" width="5.77734375" style="83" customWidth="1"/>
    <col min="15383" max="15383" width="12.33203125" style="83" customWidth="1"/>
    <col min="15384" max="15384" width="5.77734375" style="83" customWidth="1"/>
    <col min="15385" max="15385" width="10" style="83" customWidth="1"/>
    <col min="15386" max="15386" width="12.33203125" style="83" bestFit="1" customWidth="1"/>
    <col min="15387" max="15387" width="11.109375" style="83" bestFit="1" customWidth="1"/>
    <col min="15388" max="15388" width="5.109375" style="83" customWidth="1"/>
    <col min="15389" max="15389" width="9" style="83" customWidth="1"/>
    <col min="15390" max="15390" width="11.109375" style="83" customWidth="1"/>
    <col min="15391" max="15391" width="4.44140625" style="83" bestFit="1" customWidth="1"/>
    <col min="15392" max="15392" width="10.77734375" style="83" customWidth="1"/>
    <col min="15393" max="15393" width="4.44140625" style="83" customWidth="1"/>
    <col min="15394" max="15394" width="11.109375" style="83" bestFit="1" customWidth="1"/>
    <col min="15395" max="15395" width="5.21875" style="83" customWidth="1"/>
    <col min="15396" max="15403" width="0" style="83" hidden="1" customWidth="1"/>
    <col min="15404" max="15404" width="11.5546875" style="83"/>
    <col min="15405" max="15406" width="0" style="83" hidden="1" customWidth="1"/>
    <col min="15407" max="15607" width="11.5546875" style="83"/>
    <col min="15608" max="15608" width="40.6640625" style="83" customWidth="1"/>
    <col min="15609" max="15609" width="10.33203125" style="83" customWidth="1"/>
    <col min="15610" max="15610" width="6.44140625" style="83" customWidth="1"/>
    <col min="15611" max="15611" width="10.33203125" style="83" customWidth="1"/>
    <col min="15612" max="15612" width="6.77734375" style="83" customWidth="1"/>
    <col min="15613" max="15613" width="10.33203125" style="83" customWidth="1"/>
    <col min="15614" max="15614" width="5.77734375" style="83" customWidth="1"/>
    <col min="15615" max="15615" width="10.33203125" style="83" customWidth="1"/>
    <col min="15616" max="15616" width="5.77734375" style="83" customWidth="1"/>
    <col min="15617" max="15617" width="11.77734375" style="83" customWidth="1"/>
    <col min="15618" max="15618" width="6.88671875" style="83" customWidth="1"/>
    <col min="15619" max="15619" width="10.6640625" style="83" customWidth="1"/>
    <col min="15620" max="15620" width="7" style="83" customWidth="1"/>
    <col min="15621" max="15621" width="13.33203125" style="83" customWidth="1"/>
    <col min="15622" max="15622" width="7.109375" style="83" customWidth="1"/>
    <col min="15623" max="15623" width="12.44140625" style="83" customWidth="1"/>
    <col min="15624" max="15624" width="7.77734375" style="83" customWidth="1"/>
    <col min="15625" max="15625" width="11.5546875" style="83" customWidth="1"/>
    <col min="15626" max="15626" width="7.109375" style="83" customWidth="1"/>
    <col min="15627" max="15627" width="9.109375" style="83" customWidth="1"/>
    <col min="15628" max="15628" width="5.33203125" style="83" customWidth="1"/>
    <col min="15629" max="15629" width="11.33203125" style="83" customWidth="1"/>
    <col min="15630" max="15630" width="8.33203125" style="83" customWidth="1"/>
    <col min="15631" max="15631" width="11.109375" style="83" customWidth="1"/>
    <col min="15632" max="15632" width="7.109375" style="83" customWidth="1"/>
    <col min="15633" max="15633" width="11.77734375" style="83" customWidth="1"/>
    <col min="15634" max="15634" width="6.88671875" style="83" customWidth="1"/>
    <col min="15635" max="15635" width="10.33203125" style="83" customWidth="1"/>
    <col min="15636" max="15636" width="5.33203125" style="83" customWidth="1"/>
    <col min="15637" max="15637" width="12.88671875" style="83" customWidth="1"/>
    <col min="15638" max="15638" width="5.77734375" style="83" customWidth="1"/>
    <col min="15639" max="15639" width="12.33203125" style="83" customWidth="1"/>
    <col min="15640" max="15640" width="5.77734375" style="83" customWidth="1"/>
    <col min="15641" max="15641" width="10" style="83" customWidth="1"/>
    <col min="15642" max="15642" width="12.33203125" style="83" bestFit="1" customWidth="1"/>
    <col min="15643" max="15643" width="11.109375" style="83" bestFit="1" customWidth="1"/>
    <col min="15644" max="15644" width="5.109375" style="83" customWidth="1"/>
    <col min="15645" max="15645" width="9" style="83" customWidth="1"/>
    <col min="15646" max="15646" width="11.109375" style="83" customWidth="1"/>
    <col min="15647" max="15647" width="4.44140625" style="83" bestFit="1" customWidth="1"/>
    <col min="15648" max="15648" width="10.77734375" style="83" customWidth="1"/>
    <col min="15649" max="15649" width="4.44140625" style="83" customWidth="1"/>
    <col min="15650" max="15650" width="11.109375" style="83" bestFit="1" customWidth="1"/>
    <col min="15651" max="15651" width="5.21875" style="83" customWidth="1"/>
    <col min="15652" max="15659" width="0" style="83" hidden="1" customWidth="1"/>
    <col min="15660" max="15660" width="11.5546875" style="83"/>
    <col min="15661" max="15662" width="0" style="83" hidden="1" customWidth="1"/>
    <col min="15663" max="15863" width="11.5546875" style="83"/>
    <col min="15864" max="15864" width="40.6640625" style="83" customWidth="1"/>
    <col min="15865" max="15865" width="10.33203125" style="83" customWidth="1"/>
    <col min="15866" max="15866" width="6.44140625" style="83" customWidth="1"/>
    <col min="15867" max="15867" width="10.33203125" style="83" customWidth="1"/>
    <col min="15868" max="15868" width="6.77734375" style="83" customWidth="1"/>
    <col min="15869" max="15869" width="10.33203125" style="83" customWidth="1"/>
    <col min="15870" max="15870" width="5.77734375" style="83" customWidth="1"/>
    <col min="15871" max="15871" width="10.33203125" style="83" customWidth="1"/>
    <col min="15872" max="15872" width="5.77734375" style="83" customWidth="1"/>
    <col min="15873" max="15873" width="11.77734375" style="83" customWidth="1"/>
    <col min="15874" max="15874" width="6.88671875" style="83" customWidth="1"/>
    <col min="15875" max="15875" width="10.6640625" style="83" customWidth="1"/>
    <col min="15876" max="15876" width="7" style="83" customWidth="1"/>
    <col min="15877" max="15877" width="13.33203125" style="83" customWidth="1"/>
    <col min="15878" max="15878" width="7.109375" style="83" customWidth="1"/>
    <col min="15879" max="15879" width="12.44140625" style="83" customWidth="1"/>
    <col min="15880" max="15880" width="7.77734375" style="83" customWidth="1"/>
    <col min="15881" max="15881" width="11.5546875" style="83" customWidth="1"/>
    <col min="15882" max="15882" width="7.109375" style="83" customWidth="1"/>
    <col min="15883" max="15883" width="9.109375" style="83" customWidth="1"/>
    <col min="15884" max="15884" width="5.33203125" style="83" customWidth="1"/>
    <col min="15885" max="15885" width="11.33203125" style="83" customWidth="1"/>
    <col min="15886" max="15886" width="8.33203125" style="83" customWidth="1"/>
    <col min="15887" max="15887" width="11.109375" style="83" customWidth="1"/>
    <col min="15888" max="15888" width="7.109375" style="83" customWidth="1"/>
    <col min="15889" max="15889" width="11.77734375" style="83" customWidth="1"/>
    <col min="15890" max="15890" width="6.88671875" style="83" customWidth="1"/>
    <col min="15891" max="15891" width="10.33203125" style="83" customWidth="1"/>
    <col min="15892" max="15892" width="5.33203125" style="83" customWidth="1"/>
    <col min="15893" max="15893" width="12.88671875" style="83" customWidth="1"/>
    <col min="15894" max="15894" width="5.77734375" style="83" customWidth="1"/>
    <col min="15895" max="15895" width="12.33203125" style="83" customWidth="1"/>
    <col min="15896" max="15896" width="5.77734375" style="83" customWidth="1"/>
    <col min="15897" max="15897" width="10" style="83" customWidth="1"/>
    <col min="15898" max="15898" width="12.33203125" style="83" bestFit="1" customWidth="1"/>
    <col min="15899" max="15899" width="11.109375" style="83" bestFit="1" customWidth="1"/>
    <col min="15900" max="15900" width="5.109375" style="83" customWidth="1"/>
    <col min="15901" max="15901" width="9" style="83" customWidth="1"/>
    <col min="15902" max="15902" width="11.109375" style="83" customWidth="1"/>
    <col min="15903" max="15903" width="4.44140625" style="83" bestFit="1" customWidth="1"/>
    <col min="15904" max="15904" width="10.77734375" style="83" customWidth="1"/>
    <col min="15905" max="15905" width="4.44140625" style="83" customWidth="1"/>
    <col min="15906" max="15906" width="11.109375" style="83" bestFit="1" customWidth="1"/>
    <col min="15907" max="15907" width="5.21875" style="83" customWidth="1"/>
    <col min="15908" max="15915" width="0" style="83" hidden="1" customWidth="1"/>
    <col min="15916" max="15916" width="11.5546875" style="83"/>
    <col min="15917" max="15918" width="0" style="83" hidden="1" customWidth="1"/>
    <col min="15919" max="16119" width="11.5546875" style="83"/>
    <col min="16120" max="16120" width="40.6640625" style="83" customWidth="1"/>
    <col min="16121" max="16121" width="10.33203125" style="83" customWidth="1"/>
    <col min="16122" max="16122" width="6.44140625" style="83" customWidth="1"/>
    <col min="16123" max="16123" width="10.33203125" style="83" customWidth="1"/>
    <col min="16124" max="16124" width="6.77734375" style="83" customWidth="1"/>
    <col min="16125" max="16125" width="10.33203125" style="83" customWidth="1"/>
    <col min="16126" max="16126" width="5.77734375" style="83" customWidth="1"/>
    <col min="16127" max="16127" width="10.33203125" style="83" customWidth="1"/>
    <col min="16128" max="16128" width="5.77734375" style="83" customWidth="1"/>
    <col min="16129" max="16129" width="11.77734375" style="83" customWidth="1"/>
    <col min="16130" max="16130" width="6.88671875" style="83" customWidth="1"/>
    <col min="16131" max="16131" width="10.6640625" style="83" customWidth="1"/>
    <col min="16132" max="16132" width="7" style="83" customWidth="1"/>
    <col min="16133" max="16133" width="13.33203125" style="83" customWidth="1"/>
    <col min="16134" max="16134" width="7.109375" style="83" customWidth="1"/>
    <col min="16135" max="16135" width="12.44140625" style="83" customWidth="1"/>
    <col min="16136" max="16136" width="7.77734375" style="83" customWidth="1"/>
    <col min="16137" max="16137" width="11.5546875" style="83" customWidth="1"/>
    <col min="16138" max="16138" width="7.109375" style="83" customWidth="1"/>
    <col min="16139" max="16139" width="9.109375" style="83" customWidth="1"/>
    <col min="16140" max="16140" width="5.33203125" style="83" customWidth="1"/>
    <col min="16141" max="16141" width="11.33203125" style="83" customWidth="1"/>
    <col min="16142" max="16142" width="8.33203125" style="83" customWidth="1"/>
    <col min="16143" max="16143" width="11.109375" style="83" customWidth="1"/>
    <col min="16144" max="16144" width="7.109375" style="83" customWidth="1"/>
    <col min="16145" max="16145" width="11.77734375" style="83" customWidth="1"/>
    <col min="16146" max="16146" width="6.88671875" style="83" customWidth="1"/>
    <col min="16147" max="16147" width="10.33203125" style="83" customWidth="1"/>
    <col min="16148" max="16148" width="5.33203125" style="83" customWidth="1"/>
    <col min="16149" max="16149" width="12.88671875" style="83" customWidth="1"/>
    <col min="16150" max="16150" width="5.77734375" style="83" customWidth="1"/>
    <col min="16151" max="16151" width="12.33203125" style="83" customWidth="1"/>
    <col min="16152" max="16152" width="5.77734375" style="83" customWidth="1"/>
    <col min="16153" max="16153" width="10" style="83" customWidth="1"/>
    <col min="16154" max="16154" width="12.33203125" style="83" bestFit="1" customWidth="1"/>
    <col min="16155" max="16155" width="11.109375" style="83" bestFit="1" customWidth="1"/>
    <col min="16156" max="16156" width="5.109375" style="83" customWidth="1"/>
    <col min="16157" max="16157" width="9" style="83" customWidth="1"/>
    <col min="16158" max="16158" width="11.109375" style="83" customWidth="1"/>
    <col min="16159" max="16159" width="4.44140625" style="83" bestFit="1" customWidth="1"/>
    <col min="16160" max="16160" width="10.77734375" style="83" customWidth="1"/>
    <col min="16161" max="16161" width="4.44140625" style="83" customWidth="1"/>
    <col min="16162" max="16162" width="11.109375" style="83" bestFit="1" customWidth="1"/>
    <col min="16163" max="16163" width="5.21875" style="83" customWidth="1"/>
    <col min="16164" max="16171" width="0" style="83" hidden="1" customWidth="1"/>
    <col min="16172" max="16172" width="11.5546875" style="83"/>
    <col min="16173" max="16174" width="0" style="83" hidden="1" customWidth="1"/>
    <col min="16175" max="16384" width="11.5546875" style="83"/>
  </cols>
  <sheetData>
    <row r="1" spans="1:46" ht="16.5" thickBot="1" x14ac:dyDescent="0.3">
      <c r="A1" s="138" t="s">
        <v>131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51"/>
      <c r="AP1" s="151"/>
      <c r="AQ1" s="151"/>
    </row>
    <row r="2" spans="1:46" x14ac:dyDescent="0.2">
      <c r="A2" s="139" t="s">
        <v>105</v>
      </c>
      <c r="B2" s="124" t="s">
        <v>106</v>
      </c>
      <c r="C2" s="122"/>
      <c r="D2" s="122"/>
      <c r="E2" s="122"/>
      <c r="F2" s="122"/>
      <c r="G2" s="122"/>
      <c r="H2" s="122"/>
      <c r="I2" s="123"/>
      <c r="J2" s="121" t="s">
        <v>107</v>
      </c>
      <c r="K2" s="122"/>
      <c r="L2" s="122"/>
      <c r="M2" s="122"/>
      <c r="N2" s="122"/>
      <c r="O2" s="122"/>
      <c r="P2" s="122"/>
      <c r="Q2" s="123"/>
      <c r="R2" s="121" t="s">
        <v>81</v>
      </c>
      <c r="S2" s="122"/>
      <c r="T2" s="122"/>
      <c r="U2" s="122"/>
      <c r="V2" s="122"/>
      <c r="W2" s="122"/>
      <c r="X2" s="122"/>
      <c r="Y2" s="123"/>
      <c r="Z2" s="121" t="s">
        <v>129</v>
      </c>
      <c r="AA2" s="122"/>
      <c r="AB2" s="122"/>
      <c r="AC2" s="122"/>
      <c r="AD2" s="122"/>
      <c r="AE2" s="122"/>
      <c r="AF2" s="122"/>
      <c r="AG2" s="123"/>
      <c r="AH2" s="152"/>
      <c r="AI2" s="153"/>
      <c r="AJ2" s="153"/>
      <c r="AK2" s="153"/>
      <c r="AL2" s="153"/>
      <c r="AM2" s="153"/>
      <c r="AN2" s="153"/>
      <c r="AO2" s="153"/>
      <c r="AP2" s="153"/>
      <c r="AQ2" s="154"/>
    </row>
    <row r="3" spans="1:46" ht="23.25" thickBot="1" x14ac:dyDescent="0.25">
      <c r="A3" s="140" t="s">
        <v>108</v>
      </c>
      <c r="B3" s="135" t="s">
        <v>8</v>
      </c>
      <c r="C3" s="132"/>
      <c r="D3" s="133" t="s">
        <v>9</v>
      </c>
      <c r="E3" s="133"/>
      <c r="F3" s="133"/>
      <c r="G3" s="133"/>
      <c r="H3" s="133"/>
      <c r="I3" s="134"/>
      <c r="J3" s="131" t="s">
        <v>8</v>
      </c>
      <c r="K3" s="132"/>
      <c r="L3" s="133" t="s">
        <v>9</v>
      </c>
      <c r="M3" s="133"/>
      <c r="N3" s="133"/>
      <c r="O3" s="133"/>
      <c r="P3" s="133"/>
      <c r="Q3" s="134"/>
      <c r="R3" s="131" t="s">
        <v>8</v>
      </c>
      <c r="S3" s="132"/>
      <c r="T3" s="133" t="s">
        <v>9</v>
      </c>
      <c r="U3" s="133"/>
      <c r="V3" s="133"/>
      <c r="W3" s="133"/>
      <c r="X3" s="133"/>
      <c r="Y3" s="134"/>
      <c r="Z3" s="131" t="s">
        <v>8</v>
      </c>
      <c r="AA3" s="132"/>
      <c r="AB3" s="133" t="s">
        <v>9</v>
      </c>
      <c r="AC3" s="133"/>
      <c r="AD3" s="133"/>
      <c r="AE3" s="133"/>
      <c r="AF3" s="133"/>
      <c r="AG3" s="134"/>
      <c r="AH3" s="155"/>
      <c r="AI3" s="156"/>
      <c r="AJ3" s="156"/>
      <c r="AK3" s="156"/>
      <c r="AL3" s="157" t="s">
        <v>9</v>
      </c>
      <c r="AM3" s="157"/>
      <c r="AN3" s="157"/>
      <c r="AO3" s="157"/>
      <c r="AP3" s="157"/>
      <c r="AQ3" s="158"/>
    </row>
    <row r="4" spans="1:46" ht="26.25" thickBot="1" x14ac:dyDescent="0.25">
      <c r="A4" s="141" t="s">
        <v>109</v>
      </c>
      <c r="B4" s="84" t="s">
        <v>11</v>
      </c>
      <c r="C4" s="85" t="s">
        <v>110</v>
      </c>
      <c r="D4" s="86" t="s">
        <v>13</v>
      </c>
      <c r="E4" s="85" t="s">
        <v>111</v>
      </c>
      <c r="F4" s="87" t="s">
        <v>15</v>
      </c>
      <c r="G4" s="85" t="s">
        <v>14</v>
      </c>
      <c r="H4" s="86" t="s">
        <v>16</v>
      </c>
      <c r="I4" s="88" t="s">
        <v>14</v>
      </c>
      <c r="J4" s="89" t="s">
        <v>11</v>
      </c>
      <c r="K4" s="85" t="s">
        <v>110</v>
      </c>
      <c r="L4" s="86" t="s">
        <v>13</v>
      </c>
      <c r="M4" s="85" t="s">
        <v>111</v>
      </c>
      <c r="N4" s="87" t="s">
        <v>15</v>
      </c>
      <c r="O4" s="85" t="s">
        <v>14</v>
      </c>
      <c r="P4" s="86" t="s">
        <v>16</v>
      </c>
      <c r="Q4" s="88" t="s">
        <v>14</v>
      </c>
      <c r="R4" s="89" t="s">
        <v>11</v>
      </c>
      <c r="S4" s="85" t="s">
        <v>110</v>
      </c>
      <c r="T4" s="86" t="s">
        <v>13</v>
      </c>
      <c r="U4" s="85" t="s">
        <v>111</v>
      </c>
      <c r="V4" s="87" t="s">
        <v>15</v>
      </c>
      <c r="W4" s="85" t="s">
        <v>14</v>
      </c>
      <c r="X4" s="86" t="s">
        <v>16</v>
      </c>
      <c r="Y4" s="88" t="s">
        <v>14</v>
      </c>
      <c r="Z4" s="89" t="s">
        <v>11</v>
      </c>
      <c r="AA4" s="149" t="s">
        <v>110</v>
      </c>
      <c r="AB4" s="86" t="s">
        <v>13</v>
      </c>
      <c r="AC4" s="85" t="s">
        <v>111</v>
      </c>
      <c r="AD4" s="87" t="s">
        <v>15</v>
      </c>
      <c r="AE4" s="85" t="s">
        <v>14</v>
      </c>
      <c r="AF4" s="86" t="s">
        <v>16</v>
      </c>
      <c r="AG4" s="88" t="s">
        <v>14</v>
      </c>
      <c r="AH4" s="159" t="s">
        <v>112</v>
      </c>
      <c r="AI4" s="160" t="s">
        <v>11</v>
      </c>
      <c r="AJ4" s="149" t="s">
        <v>110</v>
      </c>
      <c r="AK4" s="149" t="s">
        <v>113</v>
      </c>
      <c r="AL4" s="161" t="s">
        <v>13</v>
      </c>
      <c r="AM4" s="149" t="s">
        <v>111</v>
      </c>
      <c r="AN4" s="162" t="s">
        <v>15</v>
      </c>
      <c r="AO4" s="149" t="s">
        <v>14</v>
      </c>
      <c r="AP4" s="161" t="s">
        <v>16</v>
      </c>
      <c r="AQ4" s="163" t="s">
        <v>14</v>
      </c>
    </row>
    <row r="5" spans="1:46" s="82" customFormat="1" ht="15.75" x14ac:dyDescent="0.25">
      <c r="A5" s="142" t="s">
        <v>114</v>
      </c>
      <c r="B5" s="116">
        <f>SUM(B6:B7)</f>
        <v>82155564000</v>
      </c>
      <c r="C5" s="117">
        <f>B5/$B$72</f>
        <v>2.2676096522974223E-2</v>
      </c>
      <c r="D5" s="116">
        <f>SUM(D6:D7)</f>
        <v>43895830512</v>
      </c>
      <c r="E5" s="118">
        <f>IF(OR(D5=0,B5=0),0,D5/B5)*100</f>
        <v>53.430137138368373</v>
      </c>
      <c r="F5" s="116">
        <f>SUM(F6:F7)</f>
        <v>10006887435</v>
      </c>
      <c r="G5" s="118">
        <f>IF(OR(F5=0,B5=0),0,F5/B5)*100</f>
        <v>12.180413532308048</v>
      </c>
      <c r="H5" s="116">
        <f>SUM(H6:H7)</f>
        <v>53902717947</v>
      </c>
      <c r="I5" s="118">
        <f>IF(OR(H5=0,B5=0),0,H5/B5)*100</f>
        <v>65.610550670676432</v>
      </c>
      <c r="J5" s="116">
        <f>SUM(J6:J7)</f>
        <v>0</v>
      </c>
      <c r="K5" s="117">
        <f>J5/$B$72</f>
        <v>0</v>
      </c>
      <c r="L5" s="116">
        <f>SUM(L6:L7)</f>
        <v>0</v>
      </c>
      <c r="M5" s="118">
        <f>IF(OR(L5=0,J5=0),0,L5/J5)*100</f>
        <v>0</v>
      </c>
      <c r="N5" s="116">
        <f>SUM(N6:N7)</f>
        <v>0</v>
      </c>
      <c r="O5" s="118">
        <f>IF(OR(N5=0,J5=0),0,N5/J5)*100</f>
        <v>0</v>
      </c>
      <c r="P5" s="116">
        <f>SUM(P6:P7)</f>
        <v>0</v>
      </c>
      <c r="Q5" s="118">
        <f>IF(OR(P5=0,J5=0),0,P5/J5)*100</f>
        <v>0</v>
      </c>
      <c r="R5" s="116">
        <f>SUM(R6:R7)</f>
        <v>108853000000</v>
      </c>
      <c r="S5" s="117">
        <f>R5/$B$72</f>
        <v>3.0044966094022716E-2</v>
      </c>
      <c r="T5" s="116">
        <f>SUM(T6:T7)</f>
        <v>40873277850</v>
      </c>
      <c r="U5" s="118">
        <f>IF(OR(T5=0,R5=0),0,T5/R5)*100</f>
        <v>37.549059603318234</v>
      </c>
      <c r="V5" s="116">
        <f>SUM(V6:V7)</f>
        <v>41162341191</v>
      </c>
      <c r="W5" s="118">
        <f>IF(OR(V5=0,R5=0),0,V5/R5)*100</f>
        <v>37.81461346127346</v>
      </c>
      <c r="X5" s="116">
        <f>SUM(X6:X7)</f>
        <v>82035619041</v>
      </c>
      <c r="Y5" s="118">
        <f>IF(OR(X5=0,R5=0),0,X5/R5)*100</f>
        <v>75.363673064591694</v>
      </c>
      <c r="Z5" s="116">
        <f>SUM(Z6:Z7)</f>
        <v>0</v>
      </c>
      <c r="AA5" s="117">
        <f>Z5/Z$72</f>
        <v>0</v>
      </c>
      <c r="AB5" s="116">
        <f>SUM(AB6:AB7)</f>
        <v>0</v>
      </c>
      <c r="AC5" s="118">
        <f>IF(OR(AB5=0,Z5=0),0,AB5/Z5)*100</f>
        <v>0</v>
      </c>
      <c r="AD5" s="116">
        <f>SUM(AD6:AD7)</f>
        <v>0</v>
      </c>
      <c r="AE5" s="118">
        <f>IF(OR(AD5=0,Z5=0),0,AD5/Z5)*100</f>
        <v>0</v>
      </c>
      <c r="AF5" s="116">
        <f>SUM(AF6:AF7)</f>
        <v>0</v>
      </c>
      <c r="AG5" s="118">
        <f>IF(OR(AF5=0,Z5=0),0,AF5/Z5)*100</f>
        <v>0</v>
      </c>
      <c r="AH5" s="116">
        <f>SUM(AH6:AH7)</f>
        <v>0</v>
      </c>
      <c r="AI5" s="116">
        <f>SUM(AI6:AI7)</f>
        <v>191008564000</v>
      </c>
      <c r="AJ5" s="117">
        <f>AI5/AI$72</f>
        <v>7.1368632350208494E-3</v>
      </c>
      <c r="AK5" s="116">
        <f>SUM(AK6:AK7)</f>
        <v>0</v>
      </c>
      <c r="AL5" s="116">
        <f>SUM(AL6:AL7)</f>
        <v>84769108362</v>
      </c>
      <c r="AM5" s="118">
        <f>IF(OR(AL5=0,AI5=0),0,AL5/AI5)*100</f>
        <v>44.379742241295531</v>
      </c>
      <c r="AN5" s="116">
        <f>SUM(AN6:AN7)</f>
        <v>51169228626</v>
      </c>
      <c r="AO5" s="118">
        <f>IF(OR(AN5=0,AI5=0),0,AN5/AI5)*100</f>
        <v>26.78897089975505</v>
      </c>
      <c r="AP5" s="116">
        <f>SUM(AP6:AP7)</f>
        <v>135938336988</v>
      </c>
      <c r="AQ5" s="118">
        <f>IF(OR(AP5=0,AI5=0),0,AP5/AI5)*100</f>
        <v>71.168713141050574</v>
      </c>
      <c r="AS5" s="90"/>
      <c r="AT5" s="91"/>
    </row>
    <row r="6" spans="1:46" x14ac:dyDescent="0.2">
      <c r="A6" s="143" t="str">
        <f>[11]sectores!C12</f>
        <v>SECRETARÍA GENERAL DE LA ALCALDÍA MAYOR DE BOGOTÁ, D.C..</v>
      </c>
      <c r="B6" s="103">
        <f>[11]sectores!D12</f>
        <v>75439899000</v>
      </c>
      <c r="C6" s="107"/>
      <c r="D6" s="9">
        <f>[11]sectores!$I12</f>
        <v>39564347198</v>
      </c>
      <c r="E6" s="92">
        <f>IF(OR(D6=0,B6=0),0,D6/B6)*100</f>
        <v>52.444857061645855</v>
      </c>
      <c r="F6" s="93">
        <f>[11]sectores!$K12</f>
        <v>9684365170</v>
      </c>
      <c r="G6" s="92">
        <f t="shared" ref="G6:G54" si="0">IF(OR(F6=0,B6=0),0,F6/B6)*100</f>
        <v>12.837192650536288</v>
      </c>
      <c r="H6" s="93">
        <f>[11]sectores!$M12</f>
        <v>49248712368</v>
      </c>
      <c r="I6" s="92">
        <f t="shared" ref="I6:I54" si="1">IF(OR(H6=0,B6=0),0,H6/B6)*100</f>
        <v>65.282049712182143</v>
      </c>
      <c r="J6" s="103">
        <f>[11]sectores!O12</f>
        <v>0</v>
      </c>
      <c r="K6" s="92"/>
      <c r="L6" s="9">
        <f>[11]sectores!$T12</f>
        <v>0</v>
      </c>
      <c r="M6" s="92">
        <f>IF(OR(L6=0,J6=0),0,L6/J6)*100</f>
        <v>0</v>
      </c>
      <c r="N6" s="93">
        <f>[11]sectores!$V12</f>
        <v>0</v>
      </c>
      <c r="O6" s="92">
        <f>IF(OR(N6=0,J6=0),0,N6/J6)*100</f>
        <v>0</v>
      </c>
      <c r="P6" s="93">
        <f>[11]sectores!$X12</f>
        <v>0</v>
      </c>
      <c r="Q6" s="92">
        <f>IF(OR(P6=0,J6=0),0,P6/J6)*100</f>
        <v>0</v>
      </c>
      <c r="R6" s="114">
        <f>[11]sectores!AB12</f>
        <v>104038000000</v>
      </c>
      <c r="S6" s="92"/>
      <c r="T6" s="9">
        <f>[11]sectores!$AE12</f>
        <v>39996417780</v>
      </c>
      <c r="U6" s="92">
        <f>IF(OR(T6=0,R6=0),0,T6/R6)*100</f>
        <v>38.444047155846903</v>
      </c>
      <c r="V6" s="93">
        <f>[11]sectores!$AG12</f>
        <v>38726576355</v>
      </c>
      <c r="W6" s="92">
        <f>IF(OR(V6=0,R6=0),0,V6/R6)*100</f>
        <v>37.223491757819261</v>
      </c>
      <c r="X6" s="93">
        <f>[11]sectores!$AI12</f>
        <v>78722994135</v>
      </c>
      <c r="Y6" s="92">
        <f>IF(OR(X6=0,R6=0),0,X6/R6)*100</f>
        <v>75.667538913666164</v>
      </c>
      <c r="Z6" s="93">
        <f>[11]sectores!$AM12</f>
        <v>0</v>
      </c>
      <c r="AA6" s="115"/>
      <c r="AB6" s="93">
        <f>[11]sectores!$AP12</f>
        <v>0</v>
      </c>
      <c r="AC6" s="93"/>
      <c r="AD6" s="93">
        <f>[11]sectores!$AR12</f>
        <v>0</v>
      </c>
      <c r="AE6" s="93"/>
      <c r="AF6" s="93">
        <f>[11]sectores!$AT12</f>
        <v>0</v>
      </c>
      <c r="AG6" s="93"/>
      <c r="AH6" s="115"/>
      <c r="AI6" s="115">
        <f>[11]sectores!$AX12</f>
        <v>179477899000</v>
      </c>
      <c r="AJ6" s="118"/>
      <c r="AK6" s="115">
        <f>[11]sectores!$AZ12</f>
        <v>0</v>
      </c>
      <c r="AL6" s="115">
        <f>[11]sectores!$BA12</f>
        <v>79560764978</v>
      </c>
      <c r="AM6" s="118"/>
      <c r="AN6" s="115">
        <f>[11]sectores!$BC12</f>
        <v>48410941525</v>
      </c>
      <c r="AO6" s="118"/>
      <c r="AP6" s="115">
        <f>[11]sectores!$BE12</f>
        <v>127971706503</v>
      </c>
      <c r="AQ6" s="164"/>
      <c r="AS6" s="94"/>
      <c r="AT6" s="94"/>
    </row>
    <row r="7" spans="1:46" ht="18" customHeight="1" x14ac:dyDescent="0.2">
      <c r="A7" s="143" t="str">
        <f>[11]sectores!C13</f>
        <v>DEPARTAMENTO ADMINISTRATIVOSERVICIO CIVIL DISTRITAL -DASCD..</v>
      </c>
      <c r="B7" s="103">
        <f>[11]sectores!D13</f>
        <v>6715665000</v>
      </c>
      <c r="C7" s="106"/>
      <c r="D7" s="9">
        <f>[11]sectores!$I13</f>
        <v>4331483314</v>
      </c>
      <c r="E7" s="92">
        <f>IF(OR(D7=0,B7=0),0,D7/B7)*100</f>
        <v>64.498204034894542</v>
      </c>
      <c r="F7" s="93">
        <f>[11]sectores!$K13</f>
        <v>322522265</v>
      </c>
      <c r="G7" s="92">
        <f>IF(OR(F7=0,B7=0),0,F7/B7)*100</f>
        <v>4.8025365321230282</v>
      </c>
      <c r="H7" s="93">
        <f>[11]sectores!$M13</f>
        <v>4654005579</v>
      </c>
      <c r="I7" s="92">
        <f>IF(OR(H7=0,B7=0),0,H7/B7)*100</f>
        <v>69.300740567017556</v>
      </c>
      <c r="J7" s="103">
        <f>[11]sectores!O13</f>
        <v>0</v>
      </c>
      <c r="K7" s="92"/>
      <c r="L7" s="9">
        <f>[11]sectores!$T13</f>
        <v>0</v>
      </c>
      <c r="M7" s="92">
        <f>IF(OR(L7=0,J7=0),0,L7/J7)*100</f>
        <v>0</v>
      </c>
      <c r="N7" s="93">
        <f>[11]sectores!$V13</f>
        <v>0</v>
      </c>
      <c r="O7" s="92">
        <f>IF(OR(N7=0,J7=0),0,N7/J7)*100</f>
        <v>0</v>
      </c>
      <c r="P7" s="93">
        <f>[11]sectores!$X13</f>
        <v>0</v>
      </c>
      <c r="Q7" s="92">
        <f>IF(OR(P7=0,J7=0),0,P7/J7)*100</f>
        <v>0</v>
      </c>
      <c r="R7" s="114">
        <f>[11]sectores!AB13</f>
        <v>4815000000</v>
      </c>
      <c r="S7" s="92"/>
      <c r="T7" s="9">
        <f>[11]sectores!$AE13</f>
        <v>876860070</v>
      </c>
      <c r="U7" s="92">
        <f>IF(OR(T7=0,R7=0),0,T7/R7)*100</f>
        <v>18.211008722741433</v>
      </c>
      <c r="V7" s="93">
        <f>[11]sectores!$AG13</f>
        <v>2435764836</v>
      </c>
      <c r="W7" s="92">
        <f>IF(OR(V7=0,R7=0),0,V7/R7)*100</f>
        <v>50.587016323987541</v>
      </c>
      <c r="X7" s="93">
        <f>[11]sectores!$AI13</f>
        <v>3312624906</v>
      </c>
      <c r="Y7" s="92">
        <f>IF(OR(X7=0,R7=0),0,X7/R7)*100</f>
        <v>68.798025046728966</v>
      </c>
      <c r="Z7" s="93">
        <f>[11]sectores!$AM13</f>
        <v>0</v>
      </c>
      <c r="AA7" s="115"/>
      <c r="AB7" s="93">
        <f>[11]sectores!$AP13</f>
        <v>0</v>
      </c>
      <c r="AC7" s="93"/>
      <c r="AD7" s="93">
        <f>[11]sectores!$AR13</f>
        <v>0</v>
      </c>
      <c r="AE7" s="93"/>
      <c r="AF7" s="93">
        <f>[11]sectores!$AT13</f>
        <v>0</v>
      </c>
      <c r="AG7" s="93"/>
      <c r="AH7" s="115"/>
      <c r="AI7" s="115">
        <f>[11]sectores!$AX13</f>
        <v>11530665000</v>
      </c>
      <c r="AJ7" s="118"/>
      <c r="AK7" s="115">
        <f>[11]sectores!$AZ13</f>
        <v>0</v>
      </c>
      <c r="AL7" s="115">
        <f>[11]sectores!$BA13</f>
        <v>5208343384</v>
      </c>
      <c r="AM7" s="118"/>
      <c r="AN7" s="115">
        <f>[11]sectores!$BC13</f>
        <v>2758287101</v>
      </c>
      <c r="AO7" s="118"/>
      <c r="AP7" s="115">
        <f>[11]sectores!$BE13</f>
        <v>7966630485</v>
      </c>
      <c r="AQ7" s="164"/>
      <c r="AS7" s="94"/>
      <c r="AT7" s="94"/>
    </row>
    <row r="8" spans="1:46" s="82" customFormat="1" ht="15.75" x14ac:dyDescent="0.25">
      <c r="A8" s="144" t="s">
        <v>115</v>
      </c>
      <c r="B8" s="81">
        <f>SUM(B9:B13)</f>
        <v>176997939000</v>
      </c>
      <c r="C8" s="108">
        <f>B8/B$72</f>
        <v>4.8853932146719896E-2</v>
      </c>
      <c r="D8" s="81">
        <f>SUM(D9:D13)</f>
        <v>104878176558.2</v>
      </c>
      <c r="E8" s="95">
        <v>38.529768442105983</v>
      </c>
      <c r="F8" s="81">
        <f>SUM(F9:F13)</f>
        <v>9591249897.7400055</v>
      </c>
      <c r="G8" s="92">
        <f t="shared" si="0"/>
        <v>5.4188483503980267</v>
      </c>
      <c r="H8" s="81">
        <f>SUM(H9:H13)</f>
        <v>114469426455.94</v>
      </c>
      <c r="I8" s="92">
        <f t="shared" si="1"/>
        <v>64.672745401820748</v>
      </c>
      <c r="J8" s="81">
        <f>SUM(J9:J13)</f>
        <v>0</v>
      </c>
      <c r="K8" s="108">
        <f>J8/J$72</f>
        <v>0</v>
      </c>
      <c r="L8" s="81">
        <f>SUM(L9:L13)</f>
        <v>0</v>
      </c>
      <c r="M8" s="95">
        <v>38.529768442105983</v>
      </c>
      <c r="N8" s="81">
        <f>SUM(N9:N13)</f>
        <v>0</v>
      </c>
      <c r="O8" s="92">
        <f t="shared" ref="O8" si="2">IF(OR(N8=0,J8=0),0,N8/J8)*100</f>
        <v>0</v>
      </c>
      <c r="P8" s="81">
        <f>SUM(P9:P13)</f>
        <v>0</v>
      </c>
      <c r="Q8" s="92">
        <f t="shared" ref="Q8" si="3">IF(OR(P8=0,J8=0),0,P8/J8)*100</f>
        <v>0</v>
      </c>
      <c r="R8" s="81">
        <f>SUM(R9:R13)</f>
        <v>318585910000</v>
      </c>
      <c r="S8" s="108">
        <f>R8/R$72</f>
        <v>1.5695537313990791E-2</v>
      </c>
      <c r="T8" s="81">
        <f>SUM(T9:T13)</f>
        <v>77036039237</v>
      </c>
      <c r="U8" s="95">
        <v>38.529768442105983</v>
      </c>
      <c r="V8" s="81">
        <f>SUM(V9:V13)</f>
        <v>123223528143</v>
      </c>
      <c r="W8" s="92">
        <f t="shared" ref="W8" si="4">IF(OR(V8=0,R8=0),0,V8/R8)*100</f>
        <v>38.678273041955933</v>
      </c>
      <c r="X8" s="81">
        <f>SUM(X9:X13)</f>
        <v>200259567380</v>
      </c>
      <c r="Y8" s="92">
        <f t="shared" ref="Y8" si="5">IF(OR(X8=0,R8=0),0,X8/R8)*100</f>
        <v>62.858890206412454</v>
      </c>
      <c r="Z8" s="81">
        <f>SUM(Z9:Z13)</f>
        <v>0</v>
      </c>
      <c r="AA8" s="117">
        <f>Z8/Z$72</f>
        <v>0</v>
      </c>
      <c r="AB8" s="81">
        <f>SUM(AB9:AB13)</f>
        <v>0</v>
      </c>
      <c r="AC8" s="95">
        <v>38.529768442105983</v>
      </c>
      <c r="AD8" s="81">
        <f>SUM(AD9:AD13)</f>
        <v>0</v>
      </c>
      <c r="AE8" s="92">
        <f t="shared" ref="AE8" si="6">IF(OR(AD8=0,Z8=0),0,AD8/Z8)*100</f>
        <v>0</v>
      </c>
      <c r="AF8" s="81">
        <f>SUM(AF9:AF13)</f>
        <v>0</v>
      </c>
      <c r="AG8" s="92">
        <f t="shared" ref="AG8" si="7">IF(OR(AF8=0,Z8=0),0,AF8/Z8)*100</f>
        <v>0</v>
      </c>
      <c r="AH8" s="116">
        <f>SUM(AH9:AH13)</f>
        <v>0</v>
      </c>
      <c r="AI8" s="116">
        <f>SUM(AI9:AI13)</f>
        <v>495583849000</v>
      </c>
      <c r="AJ8" s="117">
        <f>AI8/AI$72</f>
        <v>1.8517044878669547E-2</v>
      </c>
      <c r="AK8" s="116">
        <f>SUM(AK9:AK13)</f>
        <v>0</v>
      </c>
      <c r="AL8" s="116">
        <f>SUM(AL9:AL13)</f>
        <v>181914215795.20001</v>
      </c>
      <c r="AM8" s="118">
        <f>IF(OR(AL8=0,AI8=0),0,AL8/AI8)*100</f>
        <v>36.707050918279627</v>
      </c>
      <c r="AN8" s="116">
        <f>SUM(AN9:AN13)</f>
        <v>132814778040.74001</v>
      </c>
      <c r="AO8" s="118">
        <f>IF(OR(AN8=0,AI8=0),0,AN8/AI8)*100</f>
        <v>26.799658283605609</v>
      </c>
      <c r="AP8" s="116">
        <f>SUM(AP9:AP13)</f>
        <v>314728993835.94</v>
      </c>
      <c r="AQ8" s="118">
        <f>IF(OR(AP8=0,AI8=0),0,AP8/AI8)*100</f>
        <v>63.506709201885222</v>
      </c>
      <c r="AS8" s="90"/>
      <c r="AT8" s="91"/>
    </row>
    <row r="9" spans="1:46" x14ac:dyDescent="0.2">
      <c r="A9" s="143" t="str">
        <f>[11]sectores!C14</f>
        <v>SECRETARIA DE GOBIERNO.</v>
      </c>
      <c r="B9" s="103">
        <f>[11]sectores!D14</f>
        <v>94526438000</v>
      </c>
      <c r="C9" s="92"/>
      <c r="D9" s="9">
        <f>[11]sectores!$I14</f>
        <v>58548843609.199997</v>
      </c>
      <c r="E9" s="92">
        <f t="shared" ref="E9:E14" si="8">IF(OR(D9=0,B9=0),0,D9/B9)*100</f>
        <v>61.939119729868587</v>
      </c>
      <c r="F9" s="93">
        <f>[11]sectores!$K14</f>
        <v>3227219813.7400055</v>
      </c>
      <c r="G9" s="92">
        <f>IF(OR(F9=0,B9=0),0,F9/B9)*100</f>
        <v>3.4140922709263681</v>
      </c>
      <c r="H9" s="93">
        <f>[11]sectores!$M14</f>
        <v>61776063422.940002</v>
      </c>
      <c r="I9" s="92">
        <f>IF(OR(H9=0,B9=0),0,H9/B9)*100</f>
        <v>65.353212000794954</v>
      </c>
      <c r="J9" s="103">
        <f>[11]sectores!O14</f>
        <v>0</v>
      </c>
      <c r="K9" s="92"/>
      <c r="L9" s="9">
        <f>[11]sectores!$T14</f>
        <v>0</v>
      </c>
      <c r="M9" s="92">
        <f t="shared" ref="M9:M14" si="9">IF(OR(L9=0,J9=0),0,L9/J9)*100</f>
        <v>0</v>
      </c>
      <c r="N9" s="93">
        <f>[11]sectores!$V14</f>
        <v>0</v>
      </c>
      <c r="O9" s="92">
        <f>IF(OR(N9=0,J9=0),0,N9/J9)*100</f>
        <v>0</v>
      </c>
      <c r="P9" s="93">
        <f>[11]sectores!$X14</f>
        <v>0</v>
      </c>
      <c r="Q9" s="92">
        <f>IF(OR(P9=0,J9=0),0,P9/J9)*100</f>
        <v>0</v>
      </c>
      <c r="R9" s="103">
        <f>[11]sectores!AB14</f>
        <v>86238925000</v>
      </c>
      <c r="S9" s="92"/>
      <c r="T9" s="9">
        <f>[11]sectores!$AE14</f>
        <v>30930817800</v>
      </c>
      <c r="U9" s="92">
        <f t="shared" ref="U9:U14" si="10">IF(OR(T9=0,R9=0),0,T9/R9)*100</f>
        <v>35.86642319579007</v>
      </c>
      <c r="V9" s="93">
        <f>[11]sectores!$AG14</f>
        <v>38202618074</v>
      </c>
      <c r="W9" s="92">
        <f>IF(OR(V9=0,R9=0),0,V9/R9)*100</f>
        <v>44.298578714890056</v>
      </c>
      <c r="X9" s="93">
        <f>[11]sectores!$AI14</f>
        <v>69133435874</v>
      </c>
      <c r="Y9" s="92">
        <f>IF(OR(X9=0,R9=0),0,X9/R9)*100</f>
        <v>80.165001910680118</v>
      </c>
      <c r="Z9" s="93">
        <f>[11]sectores!$AM14</f>
        <v>0</v>
      </c>
      <c r="AA9" s="115"/>
      <c r="AB9" s="93">
        <f>[11]sectores!$AP14</f>
        <v>0</v>
      </c>
      <c r="AC9" s="93"/>
      <c r="AD9" s="93">
        <f>[11]sectores!$AR14</f>
        <v>0</v>
      </c>
      <c r="AE9" s="93"/>
      <c r="AF9" s="93">
        <f>[11]sectores!$AT14</f>
        <v>0</v>
      </c>
      <c r="AG9" s="93"/>
      <c r="AH9" s="115"/>
      <c r="AI9" s="115">
        <f>[11]sectores!$AX14</f>
        <v>180765363000</v>
      </c>
      <c r="AJ9" s="118"/>
      <c r="AK9" s="115">
        <f>[11]sectores!$AZ14</f>
        <v>0</v>
      </c>
      <c r="AL9" s="115">
        <f>[11]sectores!$BA14</f>
        <v>89479661409.199997</v>
      </c>
      <c r="AM9" s="118"/>
      <c r="AN9" s="115">
        <f>[11]sectores!$BC14</f>
        <v>41429837887.740005</v>
      </c>
      <c r="AO9" s="118"/>
      <c r="AP9" s="115">
        <f>[11]sectores!$BE14</f>
        <v>130909499296.94</v>
      </c>
      <c r="AQ9" s="164"/>
      <c r="AS9" s="94"/>
      <c r="AT9" s="94"/>
    </row>
    <row r="10" spans="1:46" ht="22.5" x14ac:dyDescent="0.2">
      <c r="A10" s="143" t="str">
        <f>[11]sectores!C15</f>
        <v>DEPARTAMENTO ADMINISTRATIVO DE LA DEFENSORIA DEL ESPACIO PUBLICO-DADEP..</v>
      </c>
      <c r="B10" s="103">
        <f>[11]sectores!D15</f>
        <v>9382522000</v>
      </c>
      <c r="C10" s="92"/>
      <c r="D10" s="9">
        <f>[11]sectores!$I15</f>
        <v>5098783728</v>
      </c>
      <c r="E10" s="92">
        <f t="shared" si="8"/>
        <v>54.343424166764542</v>
      </c>
      <c r="F10" s="93">
        <f>[11]sectores!$K15</f>
        <v>385290585</v>
      </c>
      <c r="G10" s="92">
        <f>IF(OR(F10=0,B10=0),0,F10/B10)*100</f>
        <v>4.1064714263393149</v>
      </c>
      <c r="H10" s="93">
        <f>[11]sectores!$M15</f>
        <v>5484074313</v>
      </c>
      <c r="I10" s="92">
        <f>IF(OR(H10=0,B10=0),0,H10/B10)*100</f>
        <v>58.449895593103861</v>
      </c>
      <c r="J10" s="103">
        <f>[11]sectores!O15</f>
        <v>0</v>
      </c>
      <c r="K10" s="92"/>
      <c r="L10" s="9">
        <f>[11]sectores!$T15</f>
        <v>0</v>
      </c>
      <c r="M10" s="92">
        <f t="shared" si="9"/>
        <v>0</v>
      </c>
      <c r="N10" s="93">
        <f>[11]sectores!$V15</f>
        <v>0</v>
      </c>
      <c r="O10" s="92">
        <f>IF(OR(N10=0,J10=0),0,N10/J10)*100</f>
        <v>0</v>
      </c>
      <c r="P10" s="93">
        <f>[11]sectores!$X15</f>
        <v>0</v>
      </c>
      <c r="Q10" s="92">
        <f>IF(OR(P10=0,J10=0),0,P10/J10)*100</f>
        <v>0</v>
      </c>
      <c r="R10" s="103">
        <f>[11]sectores!AB15</f>
        <v>26296000000</v>
      </c>
      <c r="S10" s="92"/>
      <c r="T10" s="9">
        <f>[11]sectores!$AE15</f>
        <v>7889064165</v>
      </c>
      <c r="U10" s="92">
        <f t="shared" si="10"/>
        <v>30.001004582446001</v>
      </c>
      <c r="V10" s="93">
        <f>[11]sectores!$AG15</f>
        <v>15764521494</v>
      </c>
      <c r="W10" s="92">
        <f>IF(OR(V10=0,R10=0),0,V10/R10)*100</f>
        <v>59.950264275935503</v>
      </c>
      <c r="X10" s="93">
        <f>[11]sectores!$AI15</f>
        <v>23653585659</v>
      </c>
      <c r="Y10" s="92">
        <f>IF(OR(X10=0,R10=0),0,X10/R10)*100</f>
        <v>89.951268858381511</v>
      </c>
      <c r="Z10" s="93">
        <f>[11]sectores!$AM15</f>
        <v>0</v>
      </c>
      <c r="AA10" s="115"/>
      <c r="AB10" s="93">
        <f>[11]sectores!$AP15</f>
        <v>0</v>
      </c>
      <c r="AC10" s="93"/>
      <c r="AD10" s="93">
        <f>[11]sectores!$AR15</f>
        <v>0</v>
      </c>
      <c r="AE10" s="93"/>
      <c r="AF10" s="93">
        <f>[11]sectores!$AT15</f>
        <v>0</v>
      </c>
      <c r="AG10" s="93"/>
      <c r="AH10" s="115"/>
      <c r="AI10" s="115">
        <f>[11]sectores!$AX15</f>
        <v>35678522000</v>
      </c>
      <c r="AJ10" s="118"/>
      <c r="AK10" s="115">
        <f>[11]sectores!$AZ15</f>
        <v>0</v>
      </c>
      <c r="AL10" s="115">
        <f>[11]sectores!$BA15</f>
        <v>12987847893</v>
      </c>
      <c r="AM10" s="118"/>
      <c r="AN10" s="115">
        <f>[11]sectores!$BC15</f>
        <v>16149812079</v>
      </c>
      <c r="AO10" s="118"/>
      <c r="AP10" s="115">
        <f>[11]sectores!$BE15</f>
        <v>29137659972</v>
      </c>
      <c r="AQ10" s="164"/>
      <c r="AS10" s="94"/>
      <c r="AT10" s="94"/>
    </row>
    <row r="11" spans="1:46" x14ac:dyDescent="0.2">
      <c r="A11" s="143" t="str">
        <f>[11]sectores!C16</f>
        <v>UNIDAD ADMINISTRATIVA ESPECIAL CUERPO OFICIAL DE BOMBEROS.</v>
      </c>
      <c r="B11" s="103">
        <f>[11]sectores!D16</f>
        <v>49851235000</v>
      </c>
      <c r="C11" s="92"/>
      <c r="D11" s="9">
        <f>[11]sectores!$I16</f>
        <v>29473861349</v>
      </c>
      <c r="E11" s="92">
        <f t="shared" si="8"/>
        <v>59.123633243990845</v>
      </c>
      <c r="F11" s="93">
        <f>[11]sectores!$K16</f>
        <v>3182871481</v>
      </c>
      <c r="G11" s="92">
        <f>IF(OR(F11=0,B11=0),0,F11/B11)*100</f>
        <v>6.3847394773670105</v>
      </c>
      <c r="H11" s="93">
        <f>[11]sectores!$M16</f>
        <v>32656732830</v>
      </c>
      <c r="I11" s="92">
        <f>IF(OR(H11=0,B11=0),0,H11/B11)*100</f>
        <v>65.508372721357858</v>
      </c>
      <c r="J11" s="103">
        <f>[11]sectores!O16</f>
        <v>0</v>
      </c>
      <c r="K11" s="92"/>
      <c r="L11" s="9">
        <f>[11]sectores!$T16</f>
        <v>0</v>
      </c>
      <c r="M11" s="92">
        <f t="shared" si="9"/>
        <v>0</v>
      </c>
      <c r="N11" s="93">
        <f>[11]sectores!$V16</f>
        <v>0</v>
      </c>
      <c r="O11" s="92">
        <f>IF(OR(N11=0,J11=0),0,N11/J11)*100</f>
        <v>0</v>
      </c>
      <c r="P11" s="93">
        <f>[11]sectores!$X16</f>
        <v>0</v>
      </c>
      <c r="Q11" s="92">
        <f>IF(OR(P11=0,J11=0),0,P11/J11)*100</f>
        <v>0</v>
      </c>
      <c r="R11" s="103">
        <f>[11]sectores!AB16</f>
        <v>30098587000</v>
      </c>
      <c r="S11" s="92"/>
      <c r="T11" s="9">
        <f>[11]sectores!$AE16</f>
        <v>7358230119</v>
      </c>
      <c r="U11" s="92">
        <f t="shared" si="10"/>
        <v>24.447094871928705</v>
      </c>
      <c r="V11" s="93">
        <f>[11]sectores!$AG16</f>
        <v>16972235128</v>
      </c>
      <c r="W11" s="92">
        <f>IF(OR(V11=0,R11=0),0,V11/R11)*100</f>
        <v>56.388810305281112</v>
      </c>
      <c r="X11" s="93">
        <f>[11]sectores!$AI16</f>
        <v>24330465247</v>
      </c>
      <c r="Y11" s="92">
        <f>IF(OR(X11=0,R11=0),0,X11/R11)*100</f>
        <v>80.83590517720981</v>
      </c>
      <c r="Z11" s="93">
        <f>[11]sectores!$AM16</f>
        <v>0</v>
      </c>
      <c r="AA11" s="115"/>
      <c r="AB11" s="93">
        <f>[11]sectores!$AP16</f>
        <v>0</v>
      </c>
      <c r="AC11" s="93"/>
      <c r="AD11" s="93">
        <f>[11]sectores!$AR16</f>
        <v>0</v>
      </c>
      <c r="AE11" s="93"/>
      <c r="AF11" s="93">
        <f>[11]sectores!$AT16</f>
        <v>0</v>
      </c>
      <c r="AG11" s="93"/>
      <c r="AH11" s="115"/>
      <c r="AI11" s="115">
        <f>[11]sectores!$AX16</f>
        <v>79949822000</v>
      </c>
      <c r="AJ11" s="118"/>
      <c r="AK11" s="115">
        <f>[11]sectores!$AZ16</f>
        <v>0</v>
      </c>
      <c r="AL11" s="115">
        <f>[11]sectores!$BA16</f>
        <v>36832091468</v>
      </c>
      <c r="AM11" s="118"/>
      <c r="AN11" s="115">
        <f>[11]sectores!$BC16</f>
        <v>20155106609</v>
      </c>
      <c r="AO11" s="118"/>
      <c r="AP11" s="115">
        <f>[11]sectores!$BE16</f>
        <v>56987198077</v>
      </c>
      <c r="AQ11" s="164"/>
      <c r="AS11" s="94"/>
      <c r="AT11" s="94"/>
    </row>
    <row r="12" spans="1:46" x14ac:dyDescent="0.2">
      <c r="A12" s="143" t="str">
        <f>[11]sectores!C17</f>
        <v>FONDO DE VIGILANCIA Y SEGURIDAD DE BOGOTA, D.C..</v>
      </c>
      <c r="B12" s="103">
        <f>[11]sectores!D17</f>
        <v>12177241000</v>
      </c>
      <c r="C12" s="92"/>
      <c r="D12" s="9">
        <f>[11]sectores!$I17</f>
        <v>5395020874</v>
      </c>
      <c r="E12" s="92">
        <f t="shared" si="8"/>
        <v>44.304131568062097</v>
      </c>
      <c r="F12" s="93">
        <f>[11]sectores!$K17</f>
        <v>1896965662</v>
      </c>
      <c r="G12" s="92">
        <f>IF(OR(F12=0,B12=0),0,F12/B12)*100</f>
        <v>15.577959424470617</v>
      </c>
      <c r="H12" s="93">
        <f>[11]sectores!$M17</f>
        <v>7291986536</v>
      </c>
      <c r="I12" s="92">
        <f>IF(OR(H12=0,B12=0),0,H12/B12)*100</f>
        <v>59.88209099253271</v>
      </c>
      <c r="J12" s="103">
        <f>[11]sectores!O17</f>
        <v>0</v>
      </c>
      <c r="K12" s="92"/>
      <c r="L12" s="9">
        <f>[11]sectores!$T17</f>
        <v>0</v>
      </c>
      <c r="M12" s="92">
        <f t="shared" si="9"/>
        <v>0</v>
      </c>
      <c r="N12" s="93">
        <f>[11]sectores!$V17</f>
        <v>0</v>
      </c>
      <c r="O12" s="92">
        <f>IF(OR(N12=0,J12=0),0,N12/J12)*100</f>
        <v>0</v>
      </c>
      <c r="P12" s="93">
        <f>[11]sectores!$X17</f>
        <v>0</v>
      </c>
      <c r="Q12" s="92">
        <f>IF(OR(P12=0,J12=0),0,P12/J12)*100</f>
        <v>0</v>
      </c>
      <c r="R12" s="103">
        <f>[11]sectores!AB17</f>
        <v>167251000000</v>
      </c>
      <c r="S12" s="92"/>
      <c r="T12" s="9">
        <f>[11]sectores!$AE17</f>
        <v>26413374493</v>
      </c>
      <c r="U12" s="92">
        <f t="shared" si="10"/>
        <v>15.792655645108249</v>
      </c>
      <c r="V12" s="93">
        <f>[11]sectores!$AG17</f>
        <v>48669375742</v>
      </c>
      <c r="W12" s="92">
        <f>IF(OR(V12=0,R12=0),0,V12/R12)*100</f>
        <v>29.099602239747448</v>
      </c>
      <c r="X12" s="93">
        <f>[11]sectores!$AI17</f>
        <v>75082750235</v>
      </c>
      <c r="Y12" s="92">
        <f>IF(OR(X12=0,R12=0),0,X12/R12)*100</f>
        <v>44.892257884855695</v>
      </c>
      <c r="Z12" s="93">
        <f>[11]sectores!$AM17</f>
        <v>0</v>
      </c>
      <c r="AA12" s="115"/>
      <c r="AB12" s="93">
        <f>[11]sectores!$AP17</f>
        <v>0</v>
      </c>
      <c r="AC12" s="93"/>
      <c r="AD12" s="93">
        <f>[11]sectores!$AR17</f>
        <v>0</v>
      </c>
      <c r="AE12" s="93"/>
      <c r="AF12" s="93">
        <f>[11]sectores!$AT17</f>
        <v>0</v>
      </c>
      <c r="AG12" s="93"/>
      <c r="AH12" s="115"/>
      <c r="AI12" s="115">
        <f>[11]sectores!$AX17</f>
        <v>179428241000</v>
      </c>
      <c r="AJ12" s="118"/>
      <c r="AK12" s="115">
        <f>[11]sectores!$AZ17</f>
        <v>0</v>
      </c>
      <c r="AL12" s="115">
        <f>[11]sectores!$BA17</f>
        <v>31808395367</v>
      </c>
      <c r="AM12" s="118"/>
      <c r="AN12" s="115">
        <f>[11]sectores!$BC17</f>
        <v>50566341404</v>
      </c>
      <c r="AO12" s="118"/>
      <c r="AP12" s="115">
        <f>[11]sectores!$BE17</f>
        <v>82374736771</v>
      </c>
      <c r="AQ12" s="164"/>
      <c r="AS12" s="94"/>
      <c r="AT12" s="94"/>
    </row>
    <row r="13" spans="1:46" x14ac:dyDescent="0.2">
      <c r="A13" s="143" t="str">
        <f>[11]sectores!C18</f>
        <v>INSTITUTO DISTRITAL DE LA PARTICIPACION Y ACCION COMUNAL.</v>
      </c>
      <c r="B13" s="103">
        <f>[11]sectores!D18</f>
        <v>11060503000</v>
      </c>
      <c r="C13" s="92"/>
      <c r="D13" s="9">
        <f>[11]sectores!$I18</f>
        <v>6361666998</v>
      </c>
      <c r="E13" s="92">
        <f t="shared" si="8"/>
        <v>57.516977283944506</v>
      </c>
      <c r="F13" s="93">
        <f>[11]sectores!$K18</f>
        <v>898902356</v>
      </c>
      <c r="G13" s="92">
        <f>IF(OR(F13=0,B13=0),0,F13/B13)*100</f>
        <v>8.1271381238267359</v>
      </c>
      <c r="H13" s="93">
        <f>[11]sectores!$M18</f>
        <v>7260569354</v>
      </c>
      <c r="I13" s="92">
        <f>IF(OR(H13=0,B13=0),0,H13/B13)*100</f>
        <v>65.644115407771238</v>
      </c>
      <c r="J13" s="103">
        <f>[11]sectores!O18</f>
        <v>0</v>
      </c>
      <c r="K13" s="92"/>
      <c r="L13" s="9">
        <f>[11]sectores!$T18</f>
        <v>0</v>
      </c>
      <c r="M13" s="92">
        <f t="shared" si="9"/>
        <v>0</v>
      </c>
      <c r="N13" s="93">
        <f>[11]sectores!$V18</f>
        <v>0</v>
      </c>
      <c r="O13" s="92">
        <f>IF(OR(N13=0,J13=0),0,N13/J13)*100</f>
        <v>0</v>
      </c>
      <c r="P13" s="93">
        <f>[11]sectores!$X18</f>
        <v>0</v>
      </c>
      <c r="Q13" s="92">
        <f>IF(OR(P13=0,J13=0),0,P13/J13)*100</f>
        <v>0</v>
      </c>
      <c r="R13" s="103">
        <f>[11]sectores!AB18</f>
        <v>8701398000</v>
      </c>
      <c r="S13" s="92"/>
      <c r="T13" s="9">
        <f>[11]sectores!$AE18</f>
        <v>4444552660</v>
      </c>
      <c r="U13" s="92">
        <f t="shared" si="10"/>
        <v>51.078604380583435</v>
      </c>
      <c r="V13" s="93">
        <f>[11]sectores!$AG18</f>
        <v>3614777705</v>
      </c>
      <c r="W13" s="92">
        <f>IF(OR(V13=0,R13=0),0,V13/R13)*100</f>
        <v>41.542493574021094</v>
      </c>
      <c r="X13" s="93">
        <f>[11]sectores!$AI18</f>
        <v>8059330365</v>
      </c>
      <c r="Y13" s="92">
        <f>IF(OR(X13=0,R13=0),0,X13/R13)*100</f>
        <v>92.621097954604537</v>
      </c>
      <c r="Z13" s="93">
        <f>[11]sectores!$AM18</f>
        <v>0</v>
      </c>
      <c r="AA13" s="115"/>
      <c r="AB13" s="93">
        <f>[11]sectores!$AP18</f>
        <v>0</v>
      </c>
      <c r="AC13" s="93"/>
      <c r="AD13" s="93">
        <f>[11]sectores!$AR18</f>
        <v>0</v>
      </c>
      <c r="AE13" s="93"/>
      <c r="AF13" s="93">
        <f>[11]sectores!$AT18</f>
        <v>0</v>
      </c>
      <c r="AG13" s="93"/>
      <c r="AH13" s="115"/>
      <c r="AI13" s="115">
        <f>[11]sectores!$AX18</f>
        <v>19761901000</v>
      </c>
      <c r="AJ13" s="118"/>
      <c r="AK13" s="115">
        <f>[11]sectores!$AZ18</f>
        <v>0</v>
      </c>
      <c r="AL13" s="115">
        <f>[11]sectores!$BA18</f>
        <v>10806219658</v>
      </c>
      <c r="AM13" s="118"/>
      <c r="AN13" s="115">
        <f>[11]sectores!$BC18</f>
        <v>4513680061</v>
      </c>
      <c r="AO13" s="118"/>
      <c r="AP13" s="115">
        <f>[11]sectores!$BE18</f>
        <v>15319899719</v>
      </c>
      <c r="AQ13" s="164"/>
      <c r="AS13" s="94"/>
      <c r="AT13" s="94"/>
    </row>
    <row r="14" spans="1:46" s="82" customFormat="1" ht="15.75" x14ac:dyDescent="0.25">
      <c r="A14" s="54" t="s">
        <v>116</v>
      </c>
      <c r="B14" s="109">
        <f>SUM(B15:B21)</f>
        <v>712879064619</v>
      </c>
      <c r="C14" s="110">
        <f>B14/B$72</f>
        <v>0.19676469482344522</v>
      </c>
      <c r="D14" s="109">
        <f>SUM(D15:D21)</f>
        <v>400384367463.25</v>
      </c>
      <c r="E14" s="111">
        <f t="shared" si="8"/>
        <v>56.16441656583595</v>
      </c>
      <c r="F14" s="109">
        <f>SUM(F15:F21)</f>
        <v>22872824146.75</v>
      </c>
      <c r="G14" s="112">
        <f t="shared" si="0"/>
        <v>3.2085139376304221</v>
      </c>
      <c r="H14" s="109">
        <f>SUM(H15:H21)</f>
        <v>423257191610</v>
      </c>
      <c r="I14" s="111">
        <f t="shared" si="1"/>
        <v>59.372930503466371</v>
      </c>
      <c r="J14" s="109">
        <f>SUM(J15:J21)</f>
        <v>47750873524</v>
      </c>
      <c r="K14" s="110">
        <f>J14/J$72</f>
        <v>2.6921277735629523E-2</v>
      </c>
      <c r="L14" s="109">
        <f>SUM(L15:L21)</f>
        <v>21587790991</v>
      </c>
      <c r="M14" s="111">
        <f t="shared" si="9"/>
        <v>45.209206445510972</v>
      </c>
      <c r="N14" s="109">
        <f>SUM(N15:N21)</f>
        <v>6895199314</v>
      </c>
      <c r="O14" s="112">
        <f t="shared" ref="O14" si="11">IF(OR(N14=0,J14=0),0,N14/J14)*100</f>
        <v>14.439943827487077</v>
      </c>
      <c r="P14" s="109">
        <f>SUM(P15:P21)</f>
        <v>28482990305</v>
      </c>
      <c r="Q14" s="111">
        <f t="shared" ref="Q14" si="12">IF(OR(P14=0,J14=0),0,P14/J14)*100</f>
        <v>59.64915027299805</v>
      </c>
      <c r="R14" s="109">
        <f>SUM(R15:R21)</f>
        <v>4820684106209</v>
      </c>
      <c r="S14" s="110">
        <f>R14/R$72</f>
        <v>0.23749709228498431</v>
      </c>
      <c r="T14" s="109">
        <f>SUM(T15:T21)</f>
        <v>1195346074194</v>
      </c>
      <c r="U14" s="111">
        <f t="shared" si="10"/>
        <v>24.796191740803021</v>
      </c>
      <c r="V14" s="109">
        <f>SUM(V15:V21)</f>
        <v>20221077513</v>
      </c>
      <c r="W14" s="112">
        <f t="shared" ref="W14" si="13">IF(OR(V14=0,R14=0),0,V14/R14)*100</f>
        <v>0.41946489476370014</v>
      </c>
      <c r="X14" s="109">
        <f>SUM(X15:X21)</f>
        <v>1215567151707</v>
      </c>
      <c r="Y14" s="111">
        <f t="shared" ref="Y14" si="14">IF(OR(X14=0,R14=0),0,X14/R14)*100</f>
        <v>25.21565663556672</v>
      </c>
      <c r="Z14" s="109">
        <f>SUM(Z15:Z21)</f>
        <v>795619956000</v>
      </c>
      <c r="AA14" s="117">
        <f>Z14/Z$72</f>
        <v>0.93223537804613243</v>
      </c>
      <c r="AB14" s="109">
        <f>SUM(AB15:AB21)</f>
        <v>520233495667</v>
      </c>
      <c r="AC14" s="111">
        <f>IF(OR(AB14=0,Z14=0),0,AB14/Z14)*100</f>
        <v>65.387185394706222</v>
      </c>
      <c r="AD14" s="109">
        <f>SUM(AD15:AD21)</f>
        <v>0</v>
      </c>
      <c r="AE14" s="112">
        <f t="shared" ref="AE14" si="15">IF(OR(AD14=0,Z14=0),0,AD14/Z14)*100</f>
        <v>0</v>
      </c>
      <c r="AF14" s="109">
        <f>SUM(AF15:AF21)</f>
        <v>520233495667</v>
      </c>
      <c r="AG14" s="111">
        <f>IF(OR(AF14=0,Z14=0),0,AF14/Z14)*100</f>
        <v>65.387185394706222</v>
      </c>
      <c r="AH14" s="116">
        <f>SUM(AH15:AH21)</f>
        <v>65026280000</v>
      </c>
      <c r="AI14" s="116">
        <f>SUM(AI15:AI21)</f>
        <v>6378488088460</v>
      </c>
      <c r="AJ14" s="117">
        <f>AI14/AI$72</f>
        <v>0.23832647175730085</v>
      </c>
      <c r="AK14" s="165"/>
      <c r="AL14" s="116">
        <f>SUM(AL15:AL21)</f>
        <v>2137551728315.25</v>
      </c>
      <c r="AM14" s="118">
        <f>IF(OR(AL14=0,AI14=0),0,AL14/AI14)*100</f>
        <v>33.511887122318562</v>
      </c>
      <c r="AN14" s="116">
        <f>SUM(AN15:AN21)</f>
        <v>49989100973.75</v>
      </c>
      <c r="AO14" s="118">
        <f>IF(OR(AN14=0,AI14=0),0,AN14/AI14)*100</f>
        <v>0.78371395039822356</v>
      </c>
      <c r="AP14" s="116">
        <f>SUM(AP15:AP21)</f>
        <v>2187540829289</v>
      </c>
      <c r="AQ14" s="118">
        <f>IF(OR(AP14=0,AI14=0),0,AP14/AI14)*100</f>
        <v>34.295601072716785</v>
      </c>
      <c r="AS14" s="90"/>
      <c r="AT14" s="91"/>
    </row>
    <row r="15" spans="1:46" x14ac:dyDescent="0.2">
      <c r="A15" s="143" t="str">
        <f>[11]sectores!C19</f>
        <v>SDH. Dirección de Gestión Corporativa</v>
      </c>
      <c r="B15" s="114">
        <v>138331564000</v>
      </c>
      <c r="C15" s="92"/>
      <c r="D15" s="9">
        <f>[11]sectores!$I19</f>
        <v>76128379942.25</v>
      </c>
      <c r="E15" s="92">
        <f t="shared" ref="E15:E21" si="16">IF(OR(D15=0,B15=0),0,D15/B15)*100</f>
        <v>55.03326770906024</v>
      </c>
      <c r="F15" s="93">
        <f>[11]sectores!$K19</f>
        <v>13039751913.75</v>
      </c>
      <c r="G15" s="92">
        <f t="shared" ref="G15:G22" si="17">IF(OR(F15=0,B15=0),0,F15/B15)*100</f>
        <v>9.4264472523060618</v>
      </c>
      <c r="H15" s="93">
        <f>[11]sectores!$M19</f>
        <v>89168131856</v>
      </c>
      <c r="I15" s="92">
        <f t="shared" ref="I15:I22" si="18">IF(OR(H15=0,B15=0),0,H15/B15)*100</f>
        <v>64.459714961366302</v>
      </c>
      <c r="J15" s="103">
        <f>[11]sectores!O19</f>
        <v>0</v>
      </c>
      <c r="K15" s="92"/>
      <c r="L15" s="9">
        <f>[11]sectores!$T19</f>
        <v>0</v>
      </c>
      <c r="M15" s="92">
        <f t="shared" ref="M15:M21" si="19">IF(OR(L15=0,J15=0),0,L15/J15)*100</f>
        <v>0</v>
      </c>
      <c r="N15" s="93">
        <f>[11]sectores!$V19</f>
        <v>0</v>
      </c>
      <c r="O15" s="92">
        <f t="shared" ref="O15:O22" si="20">IF(OR(N15=0,J15=0),0,N15/J15)*100</f>
        <v>0</v>
      </c>
      <c r="P15" s="93">
        <f>[11]sectores!$X19</f>
        <v>0</v>
      </c>
      <c r="Q15" s="92">
        <f t="shared" ref="Q15:Q22" si="21">IF(OR(P15=0,J15=0),0,P15/J15)*100</f>
        <v>0</v>
      </c>
      <c r="R15" s="114">
        <f>[11]sectores!AB19</f>
        <v>20049127000</v>
      </c>
      <c r="S15" s="92"/>
      <c r="T15" s="9">
        <f>[11]sectores!$AE19</f>
        <v>7002041702</v>
      </c>
      <c r="U15" s="92">
        <f t="shared" ref="U15:U21" si="22">IF(OR(T15=0,R15=0),0,T15/R15)*100</f>
        <v>34.924421906250579</v>
      </c>
      <c r="V15" s="93">
        <f>[11]sectores!$AG19</f>
        <v>8220328569</v>
      </c>
      <c r="W15" s="92">
        <f t="shared" ref="W15:W22" si="23">IF(OR(V15=0,R15=0),0,V15/R15)*100</f>
        <v>41.000930210078472</v>
      </c>
      <c r="X15" s="93">
        <f>[11]sectores!$AI19</f>
        <v>15222370271</v>
      </c>
      <c r="Y15" s="92">
        <f t="shared" ref="Y15:Y22" si="24">IF(OR(X15=0,R15=0),0,X15/R15)*100</f>
        <v>75.925352116329066</v>
      </c>
      <c r="Z15" s="93">
        <f>[11]sectores!$AM19</f>
        <v>0</v>
      </c>
      <c r="AA15" s="115"/>
      <c r="AB15" s="93">
        <f>[11]sectores!$AP19</f>
        <v>0</v>
      </c>
      <c r="AC15" s="93"/>
      <c r="AD15" s="93">
        <f>[11]sectores!$AR19</f>
        <v>0</v>
      </c>
      <c r="AE15" s="93"/>
      <c r="AF15" s="93">
        <f>[11]sectores!$AT19</f>
        <v>0</v>
      </c>
      <c r="AG15" s="93"/>
      <c r="AH15" s="115"/>
      <c r="AI15" s="115">
        <f>[11]sectores!$AX19</f>
        <v>158380691000</v>
      </c>
      <c r="AJ15" s="118"/>
      <c r="AK15" s="115">
        <f>[11]sectores!$AZ19</f>
        <v>0</v>
      </c>
      <c r="AL15" s="115">
        <f>[11]sectores!$BA19</f>
        <v>83130421644.25</v>
      </c>
      <c r="AM15" s="118"/>
      <c r="AN15" s="115">
        <f>[11]sectores!$BC19</f>
        <v>21260080482.75</v>
      </c>
      <c r="AO15" s="118"/>
      <c r="AP15" s="115">
        <f>[11]sectores!$BE19</f>
        <v>104390502127</v>
      </c>
      <c r="AQ15" s="164"/>
      <c r="AS15" s="94"/>
      <c r="AT15" s="94"/>
    </row>
    <row r="16" spans="1:46" x14ac:dyDescent="0.2">
      <c r="A16" s="143" t="str">
        <f>[11]sectores!C20</f>
        <v>SDH Dirección Distrital de Presupuesto</v>
      </c>
      <c r="B16" s="103">
        <f>[11]sectores!D20</f>
        <v>84791618000</v>
      </c>
      <c r="C16" s="92"/>
      <c r="D16" s="9">
        <f>[11]sectores!$I20</f>
        <v>8018032000</v>
      </c>
      <c r="E16" s="92">
        <f t="shared" si="16"/>
        <v>9.4561611030939403</v>
      </c>
      <c r="F16" s="93">
        <f>[11]sectores!$K20</f>
        <v>0</v>
      </c>
      <c r="G16" s="92">
        <f t="shared" si="17"/>
        <v>0</v>
      </c>
      <c r="H16" s="93">
        <f>[11]sectores!$M20</f>
        <v>8018032000</v>
      </c>
      <c r="I16" s="92">
        <f t="shared" si="18"/>
        <v>9.4561611030939403</v>
      </c>
      <c r="J16" s="103">
        <f>[11]sectores!O20</f>
        <v>0</v>
      </c>
      <c r="K16" s="92"/>
      <c r="L16" s="9">
        <f>[11]sectores!$T20</f>
        <v>0</v>
      </c>
      <c r="M16" s="92">
        <f t="shared" si="19"/>
        <v>0</v>
      </c>
      <c r="N16" s="93">
        <f>[11]sectores!$V20</f>
        <v>0</v>
      </c>
      <c r="O16" s="92">
        <f t="shared" si="20"/>
        <v>0</v>
      </c>
      <c r="P16" s="93">
        <f>[11]sectores!$X20</f>
        <v>0</v>
      </c>
      <c r="Q16" s="92">
        <f t="shared" si="21"/>
        <v>0</v>
      </c>
      <c r="R16" s="103">
        <f>[11]sectores!AB20</f>
        <v>4767431908000</v>
      </c>
      <c r="S16" s="92"/>
      <c r="T16" s="9">
        <f>[11]sectores!$AE20</f>
        <v>1176427305693</v>
      </c>
      <c r="U16" s="92">
        <f t="shared" si="22"/>
        <v>24.67633158470273</v>
      </c>
      <c r="V16" s="93">
        <f>[11]sectores!$AG20</f>
        <v>0</v>
      </c>
      <c r="W16" s="92">
        <f t="shared" si="23"/>
        <v>0</v>
      </c>
      <c r="X16" s="93">
        <f>[11]sectores!$AI20</f>
        <v>1176427305693</v>
      </c>
      <c r="Y16" s="92">
        <f t="shared" si="24"/>
        <v>24.67633158470273</v>
      </c>
      <c r="Z16" s="93">
        <f>[11]sectores!$AM20</f>
        <v>0</v>
      </c>
      <c r="AA16" s="115"/>
      <c r="AB16" s="93">
        <f>[11]sectores!$AP20</f>
        <v>0</v>
      </c>
      <c r="AC16" s="93"/>
      <c r="AD16" s="93">
        <f>[11]sectores!$AR20</f>
        <v>0</v>
      </c>
      <c r="AE16" s="93"/>
      <c r="AF16" s="93">
        <f>[11]sectores!$AT20</f>
        <v>0</v>
      </c>
      <c r="AG16" s="93"/>
      <c r="AH16" s="115"/>
      <c r="AI16" s="115">
        <f>[11]sectores!$AX20</f>
        <v>4852223526000</v>
      </c>
      <c r="AJ16" s="118"/>
      <c r="AK16" s="115">
        <f>[11]sectores!$AZ20</f>
        <v>0</v>
      </c>
      <c r="AL16" s="115">
        <f>[11]sectores!$BA20</f>
        <v>1184445337693</v>
      </c>
      <c r="AM16" s="118"/>
      <c r="AN16" s="115">
        <f>[11]sectores!$BC20</f>
        <v>0</v>
      </c>
      <c r="AO16" s="118"/>
      <c r="AP16" s="115">
        <f>[11]sectores!$BE20</f>
        <v>1184445337693</v>
      </c>
      <c r="AQ16" s="164"/>
      <c r="AS16" s="94"/>
      <c r="AT16" s="94"/>
    </row>
    <row r="17" spans="1:46" x14ac:dyDescent="0.2">
      <c r="A17" s="143" t="str">
        <f>[11]sectores!C21</f>
        <v>SDH Dirección de Crédito Público</v>
      </c>
      <c r="B17" s="103">
        <f>[11]sectores!D21</f>
        <v>0</v>
      </c>
      <c r="C17" s="92"/>
      <c r="D17" s="9">
        <f>[11]sectores!$I21</f>
        <v>0</v>
      </c>
      <c r="E17" s="92">
        <f t="shared" si="16"/>
        <v>0</v>
      </c>
      <c r="F17" s="93">
        <f>[11]sectores!$K21</f>
        <v>0</v>
      </c>
      <c r="G17" s="92">
        <f t="shared" si="17"/>
        <v>0</v>
      </c>
      <c r="H17" s="93">
        <f>[11]sectores!$M21</f>
        <v>0</v>
      </c>
      <c r="I17" s="92">
        <f t="shared" si="18"/>
        <v>0</v>
      </c>
      <c r="J17" s="114"/>
      <c r="K17" s="118"/>
      <c r="L17" s="120"/>
      <c r="M17" s="118"/>
      <c r="N17" s="115"/>
      <c r="O17" s="118"/>
      <c r="P17" s="115"/>
      <c r="Q17" s="92"/>
      <c r="R17" s="103">
        <f>[11]sectores!AB21</f>
        <v>0</v>
      </c>
      <c r="S17" s="92"/>
      <c r="T17" s="9">
        <f>[11]sectores!$AE21</f>
        <v>0</v>
      </c>
      <c r="U17" s="92">
        <f t="shared" si="22"/>
        <v>0</v>
      </c>
      <c r="V17" s="93">
        <f>[11]sectores!$AG21</f>
        <v>0</v>
      </c>
      <c r="W17" s="92">
        <f t="shared" si="23"/>
        <v>0</v>
      </c>
      <c r="X17" s="93">
        <f>[11]sectores!$AI21</f>
        <v>0</v>
      </c>
      <c r="Y17" s="92">
        <f t="shared" si="24"/>
        <v>0</v>
      </c>
      <c r="Z17" s="93">
        <v>577908099000</v>
      </c>
      <c r="AA17" s="115"/>
      <c r="AB17" s="93">
        <v>455295347755</v>
      </c>
      <c r="AC17" s="93"/>
      <c r="AD17" s="93">
        <f>[11]sectores!$AR21</f>
        <v>0</v>
      </c>
      <c r="AE17" s="93"/>
      <c r="AF17" s="93">
        <v>455295347755</v>
      </c>
      <c r="AG17" s="93"/>
      <c r="AH17" s="115"/>
      <c r="AI17" s="115">
        <f>[11]sectores!$AX21</f>
        <v>577908099000</v>
      </c>
      <c r="AJ17" s="118"/>
      <c r="AK17" s="115">
        <f>[11]sectores!$AZ21</f>
        <v>0</v>
      </c>
      <c r="AL17" s="115">
        <f>[11]sectores!$BA21</f>
        <v>455295347755</v>
      </c>
      <c r="AM17" s="118"/>
      <c r="AN17" s="115">
        <f>[11]sectores!$BC21</f>
        <v>0</v>
      </c>
      <c r="AO17" s="118"/>
      <c r="AP17" s="115">
        <f>[11]sectores!$BE21</f>
        <v>455295347755</v>
      </c>
      <c r="AQ17" s="164"/>
      <c r="AS17" s="94"/>
      <c r="AT17" s="94"/>
    </row>
    <row r="18" spans="1:46" x14ac:dyDescent="0.2">
      <c r="A18" s="143" t="str">
        <f>[11]sectores!C22</f>
        <v>SDH Cuenta Fondo del Concejo</v>
      </c>
      <c r="B18" s="114">
        <v>22793000000</v>
      </c>
      <c r="C18" s="92"/>
      <c r="D18" s="9">
        <f>[11]sectores!$I22</f>
        <v>11115307204</v>
      </c>
      <c r="E18" s="92">
        <f t="shared" si="16"/>
        <v>48.766319501601366</v>
      </c>
      <c r="F18" s="93">
        <f>[11]sectores!$K22</f>
        <v>4620861443</v>
      </c>
      <c r="G18" s="92">
        <f t="shared" si="17"/>
        <v>20.273160369411659</v>
      </c>
      <c r="H18" s="93">
        <f>[11]sectores!$M22</f>
        <v>15736168647</v>
      </c>
      <c r="I18" s="92">
        <f t="shared" si="18"/>
        <v>69.039479871013029</v>
      </c>
      <c r="J18" s="114">
        <f>[11]sectores!O22</f>
        <v>0</v>
      </c>
      <c r="K18" s="118"/>
      <c r="L18" s="120">
        <f>[11]sectores!$T22</f>
        <v>0</v>
      </c>
      <c r="M18" s="118">
        <f t="shared" si="19"/>
        <v>0</v>
      </c>
      <c r="N18" s="115">
        <f>[11]sectores!$V22</f>
        <v>0</v>
      </c>
      <c r="O18" s="118">
        <f t="shared" si="20"/>
        <v>0</v>
      </c>
      <c r="P18" s="115">
        <f>[11]sectores!$X22</f>
        <v>0</v>
      </c>
      <c r="Q18" s="92">
        <f t="shared" si="21"/>
        <v>0</v>
      </c>
      <c r="R18" s="114">
        <f>[11]sectores!AB22</f>
        <v>8242477000</v>
      </c>
      <c r="S18" s="92"/>
      <c r="T18" s="9">
        <f>[11]sectores!$AE22</f>
        <v>2906760796</v>
      </c>
      <c r="U18" s="92">
        <f t="shared" si="22"/>
        <v>35.265622166734587</v>
      </c>
      <c r="V18" s="93">
        <f>[11]sectores!$AG22</f>
        <v>2320183322</v>
      </c>
      <c r="W18" s="92">
        <f t="shared" si="23"/>
        <v>28.14910277577966</v>
      </c>
      <c r="X18" s="93">
        <f>[11]sectores!$AI22</f>
        <v>5226944118</v>
      </c>
      <c r="Y18" s="92">
        <f t="shared" si="24"/>
        <v>63.414724942514248</v>
      </c>
      <c r="Z18" s="93">
        <f>[11]sectores!$AM22</f>
        <v>0</v>
      </c>
      <c r="AA18" s="115"/>
      <c r="AB18" s="93">
        <f>[11]sectores!$AP22</f>
        <v>0</v>
      </c>
      <c r="AC18" s="93"/>
      <c r="AD18" s="93">
        <f>[11]sectores!$AR22</f>
        <v>0</v>
      </c>
      <c r="AE18" s="93"/>
      <c r="AF18" s="93">
        <f>[11]sectores!$AT22</f>
        <v>0</v>
      </c>
      <c r="AG18" s="93"/>
      <c r="AH18" s="115"/>
      <c r="AI18" s="115">
        <f>[11]sectores!$AX22</f>
        <v>31035477000</v>
      </c>
      <c r="AJ18" s="118"/>
      <c r="AK18" s="115">
        <f>[11]sectores!$AZ22</f>
        <v>0</v>
      </c>
      <c r="AL18" s="115">
        <f>[11]sectores!$BA22</f>
        <v>14022068000</v>
      </c>
      <c r="AM18" s="118"/>
      <c r="AN18" s="115">
        <f>[11]sectores!$BC22</f>
        <v>6941044765</v>
      </c>
      <c r="AO18" s="118"/>
      <c r="AP18" s="115">
        <f>[11]sectores!$BE22</f>
        <v>20963112765</v>
      </c>
      <c r="AQ18" s="164"/>
      <c r="AS18" s="94"/>
      <c r="AT18" s="94"/>
    </row>
    <row r="19" spans="1:46" x14ac:dyDescent="0.2">
      <c r="A19" s="143" t="str">
        <f>[11]sectores!C23</f>
        <v>LOTERIA DE BOGOTA, D.C..</v>
      </c>
      <c r="B19" s="114">
        <v>8501912159</v>
      </c>
      <c r="C19" s="92"/>
      <c r="D19" s="9">
        <f>[11]sectores!$I23</f>
        <v>4721720994</v>
      </c>
      <c r="E19" s="92">
        <f t="shared" si="16"/>
        <v>55.537165118809831</v>
      </c>
      <c r="F19" s="93">
        <f>[11]sectores!$K23</f>
        <v>401336754</v>
      </c>
      <c r="G19" s="92">
        <f t="shared" si="17"/>
        <v>4.7205469369046673</v>
      </c>
      <c r="H19" s="93">
        <f>[11]sectores!$M23</f>
        <v>5123057748</v>
      </c>
      <c r="I19" s="92">
        <f t="shared" si="18"/>
        <v>60.257712055714499</v>
      </c>
      <c r="J19" s="114">
        <v>47750873524</v>
      </c>
      <c r="K19" s="118"/>
      <c r="L19" s="120">
        <f>[11]sectores!$T23</f>
        <v>21587790991</v>
      </c>
      <c r="M19" s="118">
        <f t="shared" si="19"/>
        <v>45.209206445510972</v>
      </c>
      <c r="N19" s="115">
        <f>[11]sectores!$V23</f>
        <v>6895199314</v>
      </c>
      <c r="O19" s="118">
        <f t="shared" si="20"/>
        <v>14.439943827487077</v>
      </c>
      <c r="P19" s="115">
        <f>[11]sectores!$X23</f>
        <v>28482990305</v>
      </c>
      <c r="Q19" s="92">
        <f t="shared" si="21"/>
        <v>59.64915027299805</v>
      </c>
      <c r="R19" s="103">
        <f>[11]sectores!AB23</f>
        <v>7219406209</v>
      </c>
      <c r="S19" s="92"/>
      <c r="T19" s="9">
        <f>[11]sectores!$AE23</f>
        <v>4883260135</v>
      </c>
      <c r="U19" s="92">
        <f t="shared" si="22"/>
        <v>67.640744870573059</v>
      </c>
      <c r="V19" s="93">
        <f>[11]sectores!$AG23</f>
        <v>118884660</v>
      </c>
      <c r="W19" s="92">
        <f t="shared" si="23"/>
        <v>1.646737370890609</v>
      </c>
      <c r="X19" s="93">
        <f>[11]sectores!$AI23</f>
        <v>5002144795</v>
      </c>
      <c r="Y19" s="92">
        <f t="shared" si="24"/>
        <v>69.287482241463664</v>
      </c>
      <c r="Z19" s="93">
        <f>[11]sectores!$AM23</f>
        <v>0</v>
      </c>
      <c r="AA19" s="115"/>
      <c r="AB19" s="93">
        <f>[11]sectores!$AP23</f>
        <v>0</v>
      </c>
      <c r="AC19" s="93"/>
      <c r="AD19" s="93">
        <f>[11]sectores!$AR23</f>
        <v>0</v>
      </c>
      <c r="AE19" s="93"/>
      <c r="AF19" s="93">
        <f>[11]sectores!$AT23</f>
        <v>0</v>
      </c>
      <c r="AG19" s="93"/>
      <c r="AH19" s="115">
        <f>AI19-AK19</f>
        <v>65026280000</v>
      </c>
      <c r="AI19" s="115">
        <f>[11]sectores!$AX23</f>
        <v>65026280000</v>
      </c>
      <c r="AJ19" s="118"/>
      <c r="AK19" s="115">
        <f>[11]sectores!$AZ23</f>
        <v>0</v>
      </c>
      <c r="AL19" s="115">
        <f>[11]sectores!$BA23</f>
        <v>31192772120</v>
      </c>
      <c r="AM19" s="118"/>
      <c r="AN19" s="115">
        <f>[11]sectores!$BC23</f>
        <v>7415420728</v>
      </c>
      <c r="AO19" s="118"/>
      <c r="AP19" s="115">
        <f>[11]sectores!$BE23</f>
        <v>38608192848</v>
      </c>
      <c r="AQ19" s="164"/>
      <c r="AS19" s="94"/>
      <c r="AT19" s="94"/>
    </row>
    <row r="20" spans="1:46" ht="20.25" customHeight="1" x14ac:dyDescent="0.2">
      <c r="A20" s="143" t="str">
        <f>[11]sectores!C24</f>
        <v>FONDO DE PRESTACIONES ECONÓMICAS, CESANTÍAS Y PENSIONES - FONCEP.</v>
      </c>
      <c r="B20" s="103">
        <f>[11]sectores!D24</f>
        <v>418914896000</v>
      </c>
      <c r="C20" s="92"/>
      <c r="D20" s="9">
        <f>[11]sectores!$I24</f>
        <v>277441175571</v>
      </c>
      <c r="E20" s="92">
        <f t="shared" si="16"/>
        <v>66.228529522378224</v>
      </c>
      <c r="F20" s="93">
        <f>[11]sectores!$K24</f>
        <v>1909622230</v>
      </c>
      <c r="G20" s="92">
        <f t="shared" si="17"/>
        <v>0.45584968408475979</v>
      </c>
      <c r="H20" s="93">
        <f>[11]sectores!$M24</f>
        <v>279350797801</v>
      </c>
      <c r="I20" s="92">
        <f t="shared" si="18"/>
        <v>66.684379206462978</v>
      </c>
      <c r="J20" s="114"/>
      <c r="K20" s="118"/>
      <c r="L20" s="120"/>
      <c r="M20" s="118"/>
      <c r="N20" s="115"/>
      <c r="O20" s="118"/>
      <c r="P20" s="115"/>
      <c r="Q20" s="92">
        <f t="shared" si="21"/>
        <v>0</v>
      </c>
      <c r="R20" s="103">
        <f>[11]sectores!AB24</f>
        <v>3186252000</v>
      </c>
      <c r="S20" s="92"/>
      <c r="T20" s="9">
        <f>[11]sectores!$AE24</f>
        <v>207485937</v>
      </c>
      <c r="U20" s="92">
        <f t="shared" si="22"/>
        <v>6.5119123346176009</v>
      </c>
      <c r="V20" s="93">
        <f>[11]sectores!$AG24</f>
        <v>1015755157</v>
      </c>
      <c r="W20" s="92">
        <f t="shared" si="23"/>
        <v>31.879310142449498</v>
      </c>
      <c r="X20" s="93">
        <f>[11]sectores!$AI24</f>
        <v>1223241094</v>
      </c>
      <c r="Y20" s="92">
        <f t="shared" si="24"/>
        <v>38.391222477067103</v>
      </c>
      <c r="Z20" s="93">
        <v>217711857000</v>
      </c>
      <c r="AA20" s="115"/>
      <c r="AB20" s="93">
        <v>64938147912</v>
      </c>
      <c r="AC20" s="93"/>
      <c r="AD20" s="93">
        <f>[11]sectores!$AR24</f>
        <v>0</v>
      </c>
      <c r="AE20" s="93"/>
      <c r="AF20" s="93">
        <v>64938147912</v>
      </c>
      <c r="AG20" s="93"/>
      <c r="AH20" s="115"/>
      <c r="AI20" s="115">
        <f>[11]sectores!$AX24</f>
        <v>639813005000</v>
      </c>
      <c r="AJ20" s="118"/>
      <c r="AK20" s="115">
        <f>[11]sectores!$AZ24</f>
        <v>0</v>
      </c>
      <c r="AL20" s="115">
        <f>[11]sectores!$BA24</f>
        <v>342586809420</v>
      </c>
      <c r="AM20" s="118"/>
      <c r="AN20" s="115">
        <f>[11]sectores!$BC24</f>
        <v>2925377387</v>
      </c>
      <c r="AO20" s="118"/>
      <c r="AP20" s="115">
        <f>[11]sectores!$BE24</f>
        <v>345512186807</v>
      </c>
      <c r="AQ20" s="164"/>
      <c r="AS20" s="94"/>
      <c r="AT20" s="94"/>
    </row>
    <row r="21" spans="1:46" x14ac:dyDescent="0.2">
      <c r="A21" s="143" t="str">
        <f>[11]sectores!C25</f>
        <v>UNIDAD ADMINISTRATIVA ESPECIAL DE CATASTRO DISTRITAL.</v>
      </c>
      <c r="B21" s="114">
        <v>39546074460</v>
      </c>
      <c r="C21" s="92"/>
      <c r="D21" s="9">
        <f>[11]sectores!$I25</f>
        <v>22959751752</v>
      </c>
      <c r="E21" s="92">
        <f t="shared" si="16"/>
        <v>58.058232240530707</v>
      </c>
      <c r="F21" s="93">
        <f>[11]sectores!$K25</f>
        <v>2901251806</v>
      </c>
      <c r="G21" s="92">
        <f t="shared" si="17"/>
        <v>7.3363838146174363</v>
      </c>
      <c r="H21" s="93">
        <f>[11]sectores!$M25</f>
        <v>25861003558</v>
      </c>
      <c r="I21" s="92">
        <f t="shared" si="18"/>
        <v>65.394616055148148</v>
      </c>
      <c r="J21" s="103">
        <f>[11]sectores!O25</f>
        <v>0</v>
      </c>
      <c r="K21" s="92"/>
      <c r="L21" s="9">
        <f>[11]sectores!$T25</f>
        <v>0</v>
      </c>
      <c r="M21" s="92">
        <f t="shared" si="19"/>
        <v>0</v>
      </c>
      <c r="N21" s="93">
        <f>[11]sectores!$V25</f>
        <v>0</v>
      </c>
      <c r="O21" s="92">
        <f t="shared" si="20"/>
        <v>0</v>
      </c>
      <c r="P21" s="93">
        <f>[11]sectores!$X25</f>
        <v>0</v>
      </c>
      <c r="Q21" s="92">
        <f t="shared" si="21"/>
        <v>0</v>
      </c>
      <c r="R21" s="103">
        <f>[11]sectores!AB25</f>
        <v>14554936000</v>
      </c>
      <c r="S21" s="92"/>
      <c r="T21" s="9">
        <f>[11]sectores!$AE25</f>
        <v>3919219931</v>
      </c>
      <c r="U21" s="92">
        <f t="shared" si="22"/>
        <v>26.927084605524886</v>
      </c>
      <c r="V21" s="93">
        <f>[11]sectores!$AG25</f>
        <v>8545925805</v>
      </c>
      <c r="W21" s="92">
        <f t="shared" si="23"/>
        <v>58.714966558423889</v>
      </c>
      <c r="X21" s="93">
        <f>[11]sectores!$AI25</f>
        <v>12465145736</v>
      </c>
      <c r="Y21" s="92">
        <f t="shared" si="24"/>
        <v>85.642051163948778</v>
      </c>
      <c r="Z21" s="93">
        <f>[11]sectores!$AM25</f>
        <v>0</v>
      </c>
      <c r="AA21" s="115"/>
      <c r="AB21" s="93">
        <f>[11]sectores!$AP25</f>
        <v>0</v>
      </c>
      <c r="AC21" s="93"/>
      <c r="AD21" s="93">
        <f>[11]sectores!$AR25</f>
        <v>0</v>
      </c>
      <c r="AE21" s="93"/>
      <c r="AF21" s="93">
        <f>[11]sectores!$AT25</f>
        <v>0</v>
      </c>
      <c r="AG21" s="93"/>
      <c r="AH21" s="115"/>
      <c r="AI21" s="115">
        <f>[11]sectores!$AX25</f>
        <v>54101010460</v>
      </c>
      <c r="AJ21" s="118"/>
      <c r="AK21" s="115">
        <f>[11]sectores!$AZ25</f>
        <v>0</v>
      </c>
      <c r="AL21" s="115">
        <f>[11]sectores!$BA25</f>
        <v>26878971683</v>
      </c>
      <c r="AM21" s="118"/>
      <c r="AN21" s="115">
        <f>[11]sectores!$BC25</f>
        <v>11447177611</v>
      </c>
      <c r="AO21" s="118"/>
      <c r="AP21" s="115">
        <f>[11]sectores!$BE25</f>
        <v>38326149294</v>
      </c>
      <c r="AQ21" s="164"/>
      <c r="AS21" s="94"/>
      <c r="AT21" s="94"/>
    </row>
    <row r="22" spans="1:46" s="82" customFormat="1" ht="15.75" x14ac:dyDescent="0.25">
      <c r="A22" s="54" t="s">
        <v>117</v>
      </c>
      <c r="B22" s="109">
        <f>SUM(B23)</f>
        <v>56232669000</v>
      </c>
      <c r="C22" s="110">
        <f>B22/B$72</f>
        <v>1.5521011212198121E-2</v>
      </c>
      <c r="D22" s="109">
        <f>SUM(D23)</f>
        <v>35795543580</v>
      </c>
      <c r="E22" s="111">
        <f>IF(OR(D22=0,B22=0),0,D22/B22)*100</f>
        <v>63.656134799505956</v>
      </c>
      <c r="F22" s="109">
        <f>SUM(F23)</f>
        <v>3221808477</v>
      </c>
      <c r="G22" s="112">
        <f t="shared" si="17"/>
        <v>5.7294247886402117</v>
      </c>
      <c r="H22" s="109">
        <f>SUM(H23)</f>
        <v>39017352057</v>
      </c>
      <c r="I22" s="111">
        <f t="shared" si="18"/>
        <v>69.38555958814618</v>
      </c>
      <c r="J22" s="109">
        <f>SUM(J23)</f>
        <v>0</v>
      </c>
      <c r="K22" s="110">
        <f>J22/J$72</f>
        <v>0</v>
      </c>
      <c r="L22" s="109">
        <f>SUM(L23)</f>
        <v>0</v>
      </c>
      <c r="M22" s="111">
        <f>IF(OR(L22=0,J22=0),0,L22/J22)*100</f>
        <v>0</v>
      </c>
      <c r="N22" s="109">
        <f>SUM(N23)</f>
        <v>0</v>
      </c>
      <c r="O22" s="112">
        <f t="shared" si="20"/>
        <v>0</v>
      </c>
      <c r="P22" s="109">
        <f>SUM(P23)</f>
        <v>0</v>
      </c>
      <c r="Q22" s="111">
        <f t="shared" si="21"/>
        <v>0</v>
      </c>
      <c r="R22" s="109">
        <f>SUM(R23)</f>
        <v>15343797000</v>
      </c>
      <c r="S22" s="110">
        <f>R22/R$72</f>
        <v>7.5593154245835899E-4</v>
      </c>
      <c r="T22" s="109">
        <f>SUM(T23)</f>
        <v>6680322866</v>
      </c>
      <c r="U22" s="111">
        <f>IF(OR(T22=0,R22=0),0,T22/R22)*100</f>
        <v>43.537612404543673</v>
      </c>
      <c r="V22" s="109">
        <f>SUM(V23)</f>
        <v>7228743457</v>
      </c>
      <c r="W22" s="112">
        <f t="shared" si="23"/>
        <v>47.111829340547196</v>
      </c>
      <c r="X22" s="109">
        <f>SUM(X23)</f>
        <v>13909066323</v>
      </c>
      <c r="Y22" s="111">
        <f t="shared" si="24"/>
        <v>90.649441745090868</v>
      </c>
      <c r="Z22" s="109">
        <f>SUM(Z23)</f>
        <v>0</v>
      </c>
      <c r="AA22" s="117">
        <f>Z22/Z$72</f>
        <v>0</v>
      </c>
      <c r="AB22" s="109">
        <f>SUM(AB23)</f>
        <v>0</v>
      </c>
      <c r="AC22" s="111">
        <f>IF(OR(AB22=0,Z22=0),0,AB22/Z22)*100</f>
        <v>0</v>
      </c>
      <c r="AD22" s="109">
        <f>SUM(AD23)</f>
        <v>0</v>
      </c>
      <c r="AE22" s="112">
        <f t="shared" ref="AE22" si="25">IF(OR(AD22=0,Z22=0),0,AD22/Z22)*100</f>
        <v>0</v>
      </c>
      <c r="AF22" s="109">
        <f>SUM(AF23)</f>
        <v>0</v>
      </c>
      <c r="AG22" s="111">
        <f t="shared" ref="AG22" si="26">IF(OR(AF22=0,Z22=0),0,AF22/Z22)*100</f>
        <v>0</v>
      </c>
      <c r="AH22" s="116">
        <f>SUM(AH23)</f>
        <v>0</v>
      </c>
      <c r="AI22" s="116">
        <f>SUM(AI23)</f>
        <v>71576466000</v>
      </c>
      <c r="AJ22" s="117">
        <f>AI22/AI$72</f>
        <v>2.6743902890559389E-3</v>
      </c>
      <c r="AK22" s="116">
        <f>SUM(AK23)</f>
        <v>0</v>
      </c>
      <c r="AL22" s="116">
        <f>SUM(AL23)</f>
        <v>42475866446</v>
      </c>
      <c r="AM22" s="118">
        <f>IF(OR(AL22=0,AI22=0),0,AL22/AI22)*100</f>
        <v>59.343341212179993</v>
      </c>
      <c r="AN22" s="116">
        <f>SUM(AN23)</f>
        <v>10450551934</v>
      </c>
      <c r="AO22" s="118">
        <f>IF(OR(AN22=0,AI22=0),0,AN22/AI22)*100</f>
        <v>14.600541935110348</v>
      </c>
      <c r="AP22" s="116">
        <f>SUM(AP23)</f>
        <v>52926418380</v>
      </c>
      <c r="AQ22" s="118">
        <f>IF(OR(AP22=0,AI22=0),0,AP22/AI22)*100</f>
        <v>73.943883147290336</v>
      </c>
      <c r="AS22" s="90"/>
      <c r="AT22" s="91"/>
    </row>
    <row r="23" spans="1:46" x14ac:dyDescent="0.2">
      <c r="A23" s="143" t="str">
        <f>[11]sectores!C26</f>
        <v>SECRETARIA DISTRITAL DE PLANEACION.</v>
      </c>
      <c r="B23" s="103">
        <f>[11]sectores!D26</f>
        <v>56232669000</v>
      </c>
      <c r="C23" s="92"/>
      <c r="D23" s="9">
        <f>[11]sectores!$I26</f>
        <v>35795543580</v>
      </c>
      <c r="E23" s="92">
        <f>IF(OR(D23=0,B23=0),0,D23/B23)*100</f>
        <v>63.656134799505956</v>
      </c>
      <c r="F23" s="93">
        <f>[11]sectores!$K26</f>
        <v>3221808477</v>
      </c>
      <c r="G23" s="92">
        <f>IF(OR(F23=0,B23=0),0,F23/B23)*100</f>
        <v>5.7294247886402117</v>
      </c>
      <c r="H23" s="93">
        <f>[11]sectores!$M26</f>
        <v>39017352057</v>
      </c>
      <c r="I23" s="92">
        <f>IF(OR(H23=0,B23=0),0,H23/B23)*100</f>
        <v>69.38555958814618</v>
      </c>
      <c r="J23" s="103">
        <f>[11]sectores!O26</f>
        <v>0</v>
      </c>
      <c r="K23" s="92"/>
      <c r="L23" s="9">
        <f>[11]sectores!$T26</f>
        <v>0</v>
      </c>
      <c r="M23" s="92">
        <f>IF(OR(L23=0,J23=0),0,L23/J23)*100</f>
        <v>0</v>
      </c>
      <c r="N23" s="93">
        <f>[11]sectores!$V26</f>
        <v>0</v>
      </c>
      <c r="O23" s="92">
        <f>IF(OR(N23=0,J23=0),0,N23/J23)*100</f>
        <v>0</v>
      </c>
      <c r="P23" s="93">
        <f>[11]sectores!$X26</f>
        <v>0</v>
      </c>
      <c r="Q23" s="92">
        <f>IF(OR(P23=0,J23=0),0,P23/J23)*100</f>
        <v>0</v>
      </c>
      <c r="R23" s="103">
        <f>[11]sectores!AB26</f>
        <v>15343797000</v>
      </c>
      <c r="S23" s="92"/>
      <c r="T23" s="9">
        <f>[11]sectores!$AE26</f>
        <v>6680322866</v>
      </c>
      <c r="U23" s="92">
        <f>IF(OR(T23=0,R23=0),0,T23/R23)*100</f>
        <v>43.537612404543673</v>
      </c>
      <c r="V23" s="93">
        <f>[11]sectores!$AG26</f>
        <v>7228743457</v>
      </c>
      <c r="W23" s="92">
        <f>IF(OR(V23=0,R23=0),0,V23/R23)*100</f>
        <v>47.111829340547196</v>
      </c>
      <c r="X23" s="93">
        <f>[11]sectores!$AI26</f>
        <v>13909066323</v>
      </c>
      <c r="Y23" s="92">
        <f>IF(OR(X23=0,R23=0),0,X23/R23)*100</f>
        <v>90.649441745090868</v>
      </c>
      <c r="Z23" s="93">
        <f>[11]sectores!$AM26</f>
        <v>0</v>
      </c>
      <c r="AA23" s="115"/>
      <c r="AB23" s="93">
        <f>[11]sectores!$AP26</f>
        <v>0</v>
      </c>
      <c r="AC23" s="93"/>
      <c r="AD23" s="93">
        <f>[11]sectores!$AR26</f>
        <v>0</v>
      </c>
      <c r="AE23" s="93"/>
      <c r="AF23" s="93">
        <f>[11]sectores!$AT26</f>
        <v>0</v>
      </c>
      <c r="AG23" s="93"/>
      <c r="AH23" s="115"/>
      <c r="AI23" s="115">
        <f>[11]sectores!$AX26</f>
        <v>71576466000</v>
      </c>
      <c r="AJ23" s="118"/>
      <c r="AK23" s="115">
        <f>[11]sectores!$AZ26</f>
        <v>0</v>
      </c>
      <c r="AL23" s="115">
        <f>[11]sectores!$BA26</f>
        <v>42475866446</v>
      </c>
      <c r="AM23" s="118"/>
      <c r="AN23" s="115">
        <f>[11]sectores!$BC26</f>
        <v>10450551934</v>
      </c>
      <c r="AO23" s="118"/>
      <c r="AP23" s="115">
        <f>[11]sectores!$BE26</f>
        <v>52926418380</v>
      </c>
      <c r="AQ23" s="164"/>
      <c r="AS23" s="94"/>
      <c r="AT23" s="94"/>
    </row>
    <row r="24" spans="1:46" s="82" customFormat="1" ht="15.75" x14ac:dyDescent="0.25">
      <c r="A24" s="54" t="s">
        <v>118</v>
      </c>
      <c r="B24" s="109">
        <f>SUM(B25:B27)</f>
        <v>24183380000</v>
      </c>
      <c r="C24" s="110">
        <f>B24/B$72</f>
        <v>6.6749545914110498E-3</v>
      </c>
      <c r="D24" s="109">
        <f>SUM(D25:D27)</f>
        <v>14639490864</v>
      </c>
      <c r="E24" s="111">
        <f>IF(OR(D24=0,B24=0),0,D24/B24)*100</f>
        <v>60.535338170264041</v>
      </c>
      <c r="F24" s="109">
        <f>SUM(F25:F27)</f>
        <v>1836708036</v>
      </c>
      <c r="G24" s="112">
        <f t="shared" ref="G24" si="27">IF(OR(F24=0,B24=0),0,F24/B24)*100</f>
        <v>7.5949186424726411</v>
      </c>
      <c r="H24" s="109">
        <f>SUM(H25:H27)</f>
        <v>16476198900</v>
      </c>
      <c r="I24" s="111">
        <f t="shared" ref="I24" si="28">IF(OR(H24=0,B24=0),0,H24/B24)*100</f>
        <v>68.130256812736675</v>
      </c>
      <c r="J24" s="109">
        <f>SUM(J25:J27)</f>
        <v>0</v>
      </c>
      <c r="K24" s="110">
        <f>J24/J$72</f>
        <v>0</v>
      </c>
      <c r="L24" s="109">
        <f>SUM(L25:L27)</f>
        <v>0</v>
      </c>
      <c r="M24" s="111">
        <f>IF(OR(L24=0,J24=0),0,L24/J24)*100</f>
        <v>0</v>
      </c>
      <c r="N24" s="109">
        <f>SUM(N25:N27)</f>
        <v>0</v>
      </c>
      <c r="O24" s="112">
        <f t="shared" ref="O24" si="29">IF(OR(N24=0,J24=0),0,N24/J24)*100</f>
        <v>0</v>
      </c>
      <c r="P24" s="109">
        <f>SUM(P25:P27)</f>
        <v>0</v>
      </c>
      <c r="Q24" s="111">
        <f t="shared" ref="Q24" si="30">IF(OR(P24=0,J24=0),0,P24/J24)*100</f>
        <v>0</v>
      </c>
      <c r="R24" s="109">
        <f>SUM(R25:R27)</f>
        <v>91321300000</v>
      </c>
      <c r="S24" s="110">
        <f>R24/R$72</f>
        <v>4.4990592073332657E-3</v>
      </c>
      <c r="T24" s="109">
        <f>SUM(T25:T27)</f>
        <v>33921908776</v>
      </c>
      <c r="U24" s="111">
        <f>IF(OR(T24=0,R24=0),0,T24/R24)*100</f>
        <v>37.145670041928881</v>
      </c>
      <c r="V24" s="109">
        <f>SUM(V25:V27)</f>
        <v>33195865471</v>
      </c>
      <c r="W24" s="112">
        <f t="shared" ref="W24" si="31">IF(OR(V24=0,R24=0),0,V24/R24)*100</f>
        <v>36.350627368423361</v>
      </c>
      <c r="X24" s="109">
        <f>SUM(X25:X27)</f>
        <v>67117774247</v>
      </c>
      <c r="Y24" s="111">
        <f t="shared" ref="Y24" si="32">IF(OR(X24=0,R24=0),0,X24/R24)*100</f>
        <v>73.496297410352241</v>
      </c>
      <c r="Z24" s="109">
        <f>SUM(Z25:Z27)</f>
        <v>0</v>
      </c>
      <c r="AA24" s="117">
        <f>Z24/Z$72</f>
        <v>0</v>
      </c>
      <c r="AB24" s="109">
        <f>SUM(AB25:AB27)</f>
        <v>0</v>
      </c>
      <c r="AC24" s="111">
        <f>IF(OR(AB24=0,Z24=0),0,AB24/Z24)*100</f>
        <v>0</v>
      </c>
      <c r="AD24" s="109">
        <f>SUM(AD25:AD27)</f>
        <v>0</v>
      </c>
      <c r="AE24" s="112">
        <f t="shared" ref="AE24" si="33">IF(OR(AD24=0,Z24=0),0,AD24/Z24)*100</f>
        <v>0</v>
      </c>
      <c r="AF24" s="109">
        <f>SUM(AF25:AF27)</f>
        <v>0</v>
      </c>
      <c r="AG24" s="111">
        <f t="shared" ref="AG24" si="34">IF(OR(AF24=0,Z24=0),0,AF24/Z24)*100</f>
        <v>0</v>
      </c>
      <c r="AH24" s="116">
        <f>SUM(AH25:AH27)</f>
        <v>0</v>
      </c>
      <c r="AI24" s="116">
        <f>SUM(AI25:AI27)</f>
        <v>115504680000</v>
      </c>
      <c r="AJ24" s="117">
        <f>AI24/AI$72</f>
        <v>4.3157285040101552E-3</v>
      </c>
      <c r="AK24" s="116">
        <f>SUM(AK25:AK26)</f>
        <v>0</v>
      </c>
      <c r="AL24" s="116">
        <f>SUM(AL25:AL27)</f>
        <v>48561399640</v>
      </c>
      <c r="AM24" s="118">
        <f>IF(OR(AL24=0,AI24=0),0,AL24/AI24)*100</f>
        <v>42.042798300467133</v>
      </c>
      <c r="AN24" s="116">
        <f>SUM(AN25:AN27)</f>
        <v>35032573507</v>
      </c>
      <c r="AO24" s="118">
        <f>IF(OR(AN24=0,AI24=0),0,AN24/AI24)*100</f>
        <v>30.330003517606386</v>
      </c>
      <c r="AP24" s="116">
        <f>SUM(AP25:AP27)</f>
        <v>83593973147</v>
      </c>
      <c r="AQ24" s="118">
        <f>IF(OR(AP24=0,AI24=0),0,AP24/AI24)*100</f>
        <v>72.372801818073512</v>
      </c>
      <c r="AS24" s="90"/>
      <c r="AT24" s="91"/>
    </row>
    <row r="25" spans="1:46" x14ac:dyDescent="0.2">
      <c r="A25" s="143" t="str">
        <f>[11]sectores!C27</f>
        <v>SECRETARIA DISTRITAL DE DESARROLLO ECONOMICO.</v>
      </c>
      <c r="B25" s="103">
        <f>[11]sectores!D27</f>
        <v>10846298000</v>
      </c>
      <c r="C25" s="92"/>
      <c r="D25" s="9">
        <f>[11]sectores!$I27</f>
        <v>6161046300</v>
      </c>
      <c r="E25" s="92">
        <f t="shared" ref="E25" si="35">IF(OR(D25=0,B25=0),0,D25/B25)*100</f>
        <v>56.803218019641356</v>
      </c>
      <c r="F25" s="93">
        <f>[11]sectores!$K27</f>
        <v>939484067</v>
      </c>
      <c r="G25" s="92">
        <f t="shared" si="0"/>
        <v>8.6617947155794539</v>
      </c>
      <c r="H25" s="93">
        <f>[11]sectores!$M27</f>
        <v>7100530367</v>
      </c>
      <c r="I25" s="92">
        <f t="shared" si="1"/>
        <v>65.46501273522081</v>
      </c>
      <c r="J25" s="103">
        <f>[11]sectores!O27</f>
        <v>0</v>
      </c>
      <c r="K25" s="92"/>
      <c r="L25" s="9">
        <f>[11]sectores!$T27</f>
        <v>0</v>
      </c>
      <c r="M25" s="92">
        <f t="shared" ref="M25" si="36">IF(OR(L25=0,J25=0),0,L25/J25)*100</f>
        <v>0</v>
      </c>
      <c r="N25" s="93">
        <f>[11]sectores!$V27</f>
        <v>0</v>
      </c>
      <c r="O25" s="92">
        <f t="shared" ref="O25" si="37">IF(OR(N25=0,J25=0),0,N25/J25)*100</f>
        <v>0</v>
      </c>
      <c r="P25" s="93">
        <f>[11]sectores!$X27</f>
        <v>0</v>
      </c>
      <c r="Q25" s="92">
        <f t="shared" ref="Q25" si="38">IF(OR(P25=0,J25=0),0,P25/J25)*100</f>
        <v>0</v>
      </c>
      <c r="R25" s="103">
        <f>[11]sectores!AB27</f>
        <v>38941000000</v>
      </c>
      <c r="S25" s="92"/>
      <c r="T25" s="9">
        <f>[11]sectores!$AE27</f>
        <v>16792593072</v>
      </c>
      <c r="U25" s="92">
        <f t="shared" ref="U25" si="39">IF(OR(T25=0,R25=0),0,T25/R25)*100</f>
        <v>43.123168567833389</v>
      </c>
      <c r="V25" s="93">
        <f>[11]sectores!$AG27</f>
        <v>14398410903</v>
      </c>
      <c r="W25" s="92">
        <f t="shared" ref="W25" si="40">IF(OR(V25=0,R25=0),0,V25/R25)*100</f>
        <v>36.97493876120285</v>
      </c>
      <c r="X25" s="93">
        <f>[11]sectores!$AI27</f>
        <v>31191003975</v>
      </c>
      <c r="Y25" s="92">
        <f t="shared" ref="Y25" si="41">IF(OR(X25=0,R25=0),0,X25/R25)*100</f>
        <v>80.098107329036239</v>
      </c>
      <c r="Z25" s="93">
        <f>[11]sectores!$AM27</f>
        <v>0</v>
      </c>
      <c r="AA25" s="115"/>
      <c r="AB25" s="93">
        <f>[11]sectores!$AP27</f>
        <v>0</v>
      </c>
      <c r="AC25" s="93"/>
      <c r="AD25" s="93">
        <f>[11]sectores!$AR27</f>
        <v>0</v>
      </c>
      <c r="AE25" s="93"/>
      <c r="AF25" s="93">
        <f>[11]sectores!$AT27</f>
        <v>0</v>
      </c>
      <c r="AG25" s="93"/>
      <c r="AH25" s="115"/>
      <c r="AI25" s="115">
        <f>[11]sectores!$AX27</f>
        <v>49787298000</v>
      </c>
      <c r="AJ25" s="118"/>
      <c r="AK25" s="115">
        <f>[11]sectores!$AZ27</f>
        <v>0</v>
      </c>
      <c r="AL25" s="115">
        <f>[11]sectores!$BA27</f>
        <v>22953639372</v>
      </c>
      <c r="AM25" s="118"/>
      <c r="AN25" s="115">
        <f>[11]sectores!$BC27</f>
        <v>15337894970</v>
      </c>
      <c r="AO25" s="118"/>
      <c r="AP25" s="115">
        <f>[11]sectores!$BE27</f>
        <v>38291534342</v>
      </c>
      <c r="AQ25" s="164"/>
      <c r="AS25" s="94"/>
      <c r="AT25" s="94"/>
    </row>
    <row r="26" spans="1:46" x14ac:dyDescent="0.2">
      <c r="A26" s="143" t="str">
        <f>[11]sectores!C28</f>
        <v>INSTITUTO PARA LA ECONOMIA SOCIAL-IPES.</v>
      </c>
      <c r="B26" s="103">
        <f>[11]sectores!D28</f>
        <v>8933770000</v>
      </c>
      <c r="C26" s="92"/>
      <c r="D26" s="9">
        <f>[11]sectores!$I28</f>
        <v>5624752941</v>
      </c>
      <c r="E26" s="92">
        <f t="shared" ref="E26:E27" si="42">IF(OR(D26=0,B26=0),0,D26/B26)*100</f>
        <v>62.96057477414351</v>
      </c>
      <c r="F26" s="93">
        <f>[11]sectores!$K28</f>
        <v>469484460</v>
      </c>
      <c r="G26" s="92">
        <f t="shared" ref="G26:G28" si="43">IF(OR(F26=0,B26=0),0,F26/B26)*100</f>
        <v>5.2551661840410038</v>
      </c>
      <c r="H26" s="93">
        <f>[11]sectores!$M28</f>
        <v>6094237401</v>
      </c>
      <c r="I26" s="92">
        <f t="shared" ref="I26:I28" si="44">IF(OR(H26=0,B26=0),0,H26/B26)*100</f>
        <v>68.215740958184512</v>
      </c>
      <c r="J26" s="103">
        <f>[11]sectores!O28</f>
        <v>0</v>
      </c>
      <c r="K26" s="92"/>
      <c r="L26" s="9">
        <f>[11]sectores!$T28</f>
        <v>0</v>
      </c>
      <c r="M26" s="92">
        <f t="shared" ref="M26:M27" si="45">IF(OR(L26=0,J26=0),0,L26/J26)*100</f>
        <v>0</v>
      </c>
      <c r="N26" s="93">
        <f>[11]sectores!$V28</f>
        <v>0</v>
      </c>
      <c r="O26" s="92">
        <f t="shared" ref="O26:O28" si="46">IF(OR(N26=0,J26=0),0,N26/J26)*100</f>
        <v>0</v>
      </c>
      <c r="P26" s="93">
        <f>[11]sectores!$X28</f>
        <v>0</v>
      </c>
      <c r="Q26" s="92">
        <f t="shared" ref="Q26:Q28" si="47">IF(OR(P26=0,J26=0),0,P26/J26)*100</f>
        <v>0</v>
      </c>
      <c r="R26" s="103">
        <f>[11]sectores!AB28</f>
        <v>43180300000</v>
      </c>
      <c r="S26" s="92"/>
      <c r="T26" s="9">
        <f>[11]sectores!$AE28</f>
        <v>13790488452</v>
      </c>
      <c r="U26" s="92">
        <f t="shared" ref="U26:U27" si="48">IF(OR(T26=0,R26=0),0,T26/R26)*100</f>
        <v>31.936990831467128</v>
      </c>
      <c r="V26" s="93">
        <f>[11]sectores!$AG28</f>
        <v>13907293882</v>
      </c>
      <c r="W26" s="92">
        <f t="shared" ref="W26:W28" si="49">IF(OR(V26=0,R26=0),0,V26/R26)*100</f>
        <v>32.207497127162156</v>
      </c>
      <c r="X26" s="93">
        <f>[11]sectores!$AI28</f>
        <v>27697782334</v>
      </c>
      <c r="Y26" s="92">
        <f t="shared" ref="Y26:Y28" si="50">IF(OR(X26=0,R26=0),0,X26/R26)*100</f>
        <v>64.144487958629284</v>
      </c>
      <c r="Z26" s="93">
        <f>[11]sectores!$AM28</f>
        <v>0</v>
      </c>
      <c r="AA26" s="115"/>
      <c r="AB26" s="93">
        <f>[11]sectores!$AP28</f>
        <v>0</v>
      </c>
      <c r="AC26" s="93"/>
      <c r="AD26" s="93">
        <f>[11]sectores!$AR28</f>
        <v>0</v>
      </c>
      <c r="AE26" s="93"/>
      <c r="AF26" s="93">
        <f>[11]sectores!$AT28</f>
        <v>0</v>
      </c>
      <c r="AG26" s="93"/>
      <c r="AH26" s="115"/>
      <c r="AI26" s="115">
        <f>[11]sectores!$AX28</f>
        <v>52114070000</v>
      </c>
      <c r="AJ26" s="118"/>
      <c r="AK26" s="115">
        <f>[11]sectores!$AZ28</f>
        <v>0</v>
      </c>
      <c r="AL26" s="115">
        <f>[11]sectores!$BA28</f>
        <v>19415241393</v>
      </c>
      <c r="AM26" s="118"/>
      <c r="AN26" s="115">
        <f>[11]sectores!$BC28</f>
        <v>14376778342</v>
      </c>
      <c r="AO26" s="118"/>
      <c r="AP26" s="115">
        <f>[11]sectores!$BE28</f>
        <v>33792019735</v>
      </c>
      <c r="AQ26" s="164"/>
      <c r="AS26" s="94"/>
      <c r="AT26" s="94"/>
    </row>
    <row r="27" spans="1:46" x14ac:dyDescent="0.2">
      <c r="A27" s="143" t="str">
        <f>[11]sectores!C29</f>
        <v>INSTITUTO DISTRITAL DE TURISMO.</v>
      </c>
      <c r="B27" s="103">
        <f>[11]sectores!D29</f>
        <v>4403312000</v>
      </c>
      <c r="C27" s="92"/>
      <c r="D27" s="9">
        <f>[11]sectores!$I29</f>
        <v>2853691623</v>
      </c>
      <c r="E27" s="92">
        <f t="shared" si="42"/>
        <v>64.807845162913736</v>
      </c>
      <c r="F27" s="93">
        <f>[11]sectores!$K29</f>
        <v>427739509</v>
      </c>
      <c r="G27" s="92">
        <f t="shared" si="43"/>
        <v>9.7140404540945546</v>
      </c>
      <c r="H27" s="93">
        <f>[11]sectores!$M29</f>
        <v>3281431132</v>
      </c>
      <c r="I27" s="92">
        <f t="shared" si="44"/>
        <v>74.521885617008294</v>
      </c>
      <c r="J27" s="103">
        <f>[11]sectores!O29</f>
        <v>0</v>
      </c>
      <c r="K27" s="92"/>
      <c r="L27" s="9">
        <f>[11]sectores!$T29</f>
        <v>0</v>
      </c>
      <c r="M27" s="92">
        <f t="shared" si="45"/>
        <v>0</v>
      </c>
      <c r="N27" s="93">
        <f>[11]sectores!$V29</f>
        <v>0</v>
      </c>
      <c r="O27" s="92">
        <f t="shared" si="46"/>
        <v>0</v>
      </c>
      <c r="P27" s="93">
        <f>[11]sectores!$X29</f>
        <v>0</v>
      </c>
      <c r="Q27" s="92">
        <f t="shared" si="47"/>
        <v>0</v>
      </c>
      <c r="R27" s="103">
        <f>[11]sectores!AB29</f>
        <v>9200000000</v>
      </c>
      <c r="S27" s="92"/>
      <c r="T27" s="9">
        <f>[11]sectores!$AE29</f>
        <v>3338827252</v>
      </c>
      <c r="U27" s="92">
        <f t="shared" si="48"/>
        <v>36.291600565217394</v>
      </c>
      <c r="V27" s="93">
        <f>[11]sectores!$AG29</f>
        <v>4890160686</v>
      </c>
      <c r="W27" s="92">
        <f t="shared" si="49"/>
        <v>53.153920499999998</v>
      </c>
      <c r="X27" s="93">
        <f>[11]sectores!$AI29</f>
        <v>8228987938</v>
      </c>
      <c r="Y27" s="92">
        <f t="shared" si="50"/>
        <v>89.445521065217392</v>
      </c>
      <c r="Z27" s="93">
        <f>[11]sectores!$AM29</f>
        <v>0</v>
      </c>
      <c r="AA27" s="115"/>
      <c r="AB27" s="93">
        <f>[11]sectores!$AP29</f>
        <v>0</v>
      </c>
      <c r="AC27" s="93"/>
      <c r="AD27" s="93">
        <f>[11]sectores!$AR29</f>
        <v>0</v>
      </c>
      <c r="AE27" s="93"/>
      <c r="AF27" s="93">
        <f>[11]sectores!$AT29</f>
        <v>0</v>
      </c>
      <c r="AG27" s="93"/>
      <c r="AH27" s="115"/>
      <c r="AI27" s="115">
        <f>[11]sectores!$AX29</f>
        <v>13603312000</v>
      </c>
      <c r="AJ27" s="118"/>
      <c r="AK27" s="115">
        <f>[11]sectores!$AZ29</f>
        <v>0</v>
      </c>
      <c r="AL27" s="115">
        <f>[11]sectores!$BA29</f>
        <v>6192518875</v>
      </c>
      <c r="AM27" s="118"/>
      <c r="AN27" s="115">
        <f>[11]sectores!$BC29</f>
        <v>5317900195</v>
      </c>
      <c r="AO27" s="118"/>
      <c r="AP27" s="115">
        <f>[11]sectores!$BE29</f>
        <v>11510419070</v>
      </c>
      <c r="AQ27" s="164"/>
      <c r="AS27" s="94"/>
      <c r="AT27" s="94"/>
    </row>
    <row r="28" spans="1:46" s="82" customFormat="1" ht="15.75" x14ac:dyDescent="0.25">
      <c r="A28" s="54" t="s">
        <v>119</v>
      </c>
      <c r="B28" s="109">
        <f>SUM(B29:B33)</f>
        <v>174855475894</v>
      </c>
      <c r="C28" s="110">
        <f>B28/B$72</f>
        <v>4.8262582056437915E-2</v>
      </c>
      <c r="D28" s="109">
        <f>SUM(D29:D33)</f>
        <v>102967532519</v>
      </c>
      <c r="E28" s="111">
        <f>IF(OR(D28=0,B28=0),0,D28/B28)*100</f>
        <v>58.887222143057414</v>
      </c>
      <c r="F28" s="109">
        <f>SUM(F29:F33)</f>
        <v>17591488762</v>
      </c>
      <c r="G28" s="112">
        <f t="shared" si="43"/>
        <v>10.060587849513059</v>
      </c>
      <c r="H28" s="109">
        <f>SUM(H29:H33)</f>
        <v>120559021281</v>
      </c>
      <c r="I28" s="111">
        <f t="shared" si="44"/>
        <v>68.947809992570484</v>
      </c>
      <c r="J28" s="109">
        <f>SUM(J29:J33)</f>
        <v>0</v>
      </c>
      <c r="K28" s="110">
        <f>J28/J$72</f>
        <v>0</v>
      </c>
      <c r="L28" s="109">
        <f>SUM(L29:L33)</f>
        <v>0</v>
      </c>
      <c r="M28" s="111">
        <f>IF(OR(L28=0,J28=0),0,L28/J28)*100</f>
        <v>0</v>
      </c>
      <c r="N28" s="109">
        <f>SUM(N29:N33)</f>
        <v>0</v>
      </c>
      <c r="O28" s="112">
        <f t="shared" si="46"/>
        <v>0</v>
      </c>
      <c r="P28" s="109">
        <f>SUM(P29:P33)</f>
        <v>0</v>
      </c>
      <c r="Q28" s="111">
        <f t="shared" si="47"/>
        <v>0</v>
      </c>
      <c r="R28" s="109">
        <f>SUM(R29:R33)</f>
        <v>5686065319667</v>
      </c>
      <c r="S28" s="110">
        <f>R28/R$72</f>
        <v>0.2801311909701919</v>
      </c>
      <c r="T28" s="109">
        <f>SUM(T29:T33)</f>
        <v>1465864490534</v>
      </c>
      <c r="U28" s="111">
        <f>IF(OR(T28=0,R28=0),0,T28/R28)*100</f>
        <v>25.779944621175176</v>
      </c>
      <c r="V28" s="109">
        <f>SUM(V29:V33)</f>
        <v>1103820050589.6599</v>
      </c>
      <c r="W28" s="112">
        <f t="shared" si="49"/>
        <v>19.412721953294483</v>
      </c>
      <c r="X28" s="109">
        <f>SUM(X29:X33)</f>
        <v>2569684541123.6602</v>
      </c>
      <c r="Y28" s="111">
        <f t="shared" si="50"/>
        <v>45.192666574469669</v>
      </c>
      <c r="Z28" s="109">
        <f>SUM(Z29:Z33)</f>
        <v>0</v>
      </c>
      <c r="AA28" s="117">
        <f>Z28/Z$72</f>
        <v>0</v>
      </c>
      <c r="AB28" s="109">
        <f>SUM(AB29:AB32)</f>
        <v>0</v>
      </c>
      <c r="AC28" s="111">
        <f>IF(OR(AB28=0,Z28=0),0,AB28/Z28)*100</f>
        <v>0</v>
      </c>
      <c r="AD28" s="109">
        <f>SUM(AD29:AD33)</f>
        <v>0</v>
      </c>
      <c r="AE28" s="112">
        <f t="shared" ref="AE28" si="51">IF(OR(AD28=0,Z28=0),0,AD28/Z28)*100</f>
        <v>0</v>
      </c>
      <c r="AF28" s="109">
        <f>SUM(AF29:AF33)</f>
        <v>0</v>
      </c>
      <c r="AG28" s="111">
        <f t="shared" ref="AG28" si="52">IF(OR(AF28=0,Z28=0),0,AF28/Z28)*100</f>
        <v>0</v>
      </c>
      <c r="AH28" s="116">
        <f>SUM(AH29:AH33)</f>
        <v>41776142608</v>
      </c>
      <c r="AI28" s="116">
        <f>SUM(AI29:AI33)</f>
        <v>5902696938169</v>
      </c>
      <c r="AJ28" s="117">
        <f>AI28/AI$72</f>
        <v>0.22054896326789031</v>
      </c>
      <c r="AK28" s="116">
        <f>SUM(AK29:AK33)</f>
        <v>9207254879</v>
      </c>
      <c r="AL28" s="116">
        <f>SUM(AL29:AL33)</f>
        <v>1568832023053</v>
      </c>
      <c r="AM28" s="118">
        <f>IF(OR(AL28=0,AI28=0),0,AL28/AI28)*100</f>
        <v>26.578224148835382</v>
      </c>
      <c r="AN28" s="116">
        <f>SUM(AN29:AN33)</f>
        <v>1121411539351.6599</v>
      </c>
      <c r="AO28" s="118">
        <f>IF(OR(AN28=0,AI28=0),0,AN28/AI28)*100</f>
        <v>18.998290969339831</v>
      </c>
      <c r="AP28" s="116">
        <f>SUM(AP29:AP33)</f>
        <v>2690243562404.6602</v>
      </c>
      <c r="AQ28" s="118">
        <f>IF(OR(AP28=0,AI28=0),0,AP28/AI28)*100</f>
        <v>45.576515118175223</v>
      </c>
      <c r="AS28" s="90"/>
      <c r="AT28" s="91"/>
    </row>
    <row r="29" spans="1:46" x14ac:dyDescent="0.2">
      <c r="A29" s="143" t="str">
        <f>[11]sectores!C30</f>
        <v>SECRETARIA DISTRITAL DE MOVILIDAD.</v>
      </c>
      <c r="B29" s="103">
        <f>[11]sectores!D30</f>
        <v>33029687000</v>
      </c>
      <c r="C29" s="92"/>
      <c r="D29" s="9">
        <f>[11]sectores!$I30</f>
        <v>18813551501</v>
      </c>
      <c r="E29" s="92">
        <f>IF(OR(D29=0,B29=0),0,D29/B29)*100</f>
        <v>56.959520993947052</v>
      </c>
      <c r="F29" s="93">
        <f>[11]sectores!$K30</f>
        <v>4552443052</v>
      </c>
      <c r="G29" s="92">
        <f>IF(OR(F29=0,B29=0),0,F29/B29)*100</f>
        <v>13.782882810848312</v>
      </c>
      <c r="H29" s="93">
        <f>[11]sectores!$M30</f>
        <v>23365994553</v>
      </c>
      <c r="I29" s="92">
        <f>IF(OR(H29=0,B29=0),0,H29/B29)*100</f>
        <v>70.742403804795359</v>
      </c>
      <c r="J29" s="103">
        <f>[11]sectores!O30</f>
        <v>0</v>
      </c>
      <c r="K29" s="92"/>
      <c r="L29" s="9">
        <f>[11]sectores!$T30</f>
        <v>0</v>
      </c>
      <c r="M29" s="92">
        <f>IF(OR(L29=0,J29=0),0,L29/J29)*100</f>
        <v>0</v>
      </c>
      <c r="N29" s="93">
        <f>[11]sectores!$V30</f>
        <v>0</v>
      </c>
      <c r="O29" s="92">
        <f>IF(OR(N29=0,J29=0),0,N29/J29)*100</f>
        <v>0</v>
      </c>
      <c r="P29" s="93">
        <f>[11]sectores!$X30</f>
        <v>0</v>
      </c>
      <c r="Q29" s="92">
        <f>IF(OR(P29=0,J29=0),0,P29/J29)*100</f>
        <v>0</v>
      </c>
      <c r="R29" s="103">
        <f>[11]sectores!AB30</f>
        <v>65379065307</v>
      </c>
      <c r="S29" s="92"/>
      <c r="T29" s="9">
        <f>[11]sectores!$AE30</f>
        <v>12412260260</v>
      </c>
      <c r="U29" s="92">
        <f>IF(OR(T29=0,R29=0),0,T29/R29)*100</f>
        <v>18.985068388047214</v>
      </c>
      <c r="V29" s="93">
        <f>[11]sectores!$AG30</f>
        <v>20071043872</v>
      </c>
      <c r="W29" s="92">
        <f>IF(OR(V29=0,R29=0),0,V29/R29)*100</f>
        <v>30.699496509704666</v>
      </c>
      <c r="X29" s="93">
        <f>[11]sectores!$AI30</f>
        <v>32483304132</v>
      </c>
      <c r="Y29" s="92">
        <f>IF(OR(X29=0,R29=0),0,X29/R29)*100</f>
        <v>49.684564897751883</v>
      </c>
      <c r="Z29" s="93">
        <f>[11]sectores!$AM30</f>
        <v>0</v>
      </c>
      <c r="AA29" s="115"/>
      <c r="AB29" s="93">
        <f>[11]sectores!$AP30</f>
        <v>0</v>
      </c>
      <c r="AC29" s="93"/>
      <c r="AD29" s="93">
        <f>[11]sectores!$AR30</f>
        <v>0</v>
      </c>
      <c r="AE29" s="93"/>
      <c r="AF29" s="93">
        <f>[11]sectores!$AT30</f>
        <v>0</v>
      </c>
      <c r="AG29" s="93"/>
      <c r="AH29" s="115"/>
      <c r="AI29" s="115">
        <f>[11]sectores!$AX30</f>
        <v>98408752307</v>
      </c>
      <c r="AJ29" s="118"/>
      <c r="AK29" s="115">
        <f>[11]sectores!$AZ30</f>
        <v>0</v>
      </c>
      <c r="AL29" s="115">
        <f>[11]sectores!$BA30</f>
        <v>31225811761</v>
      </c>
      <c r="AM29" s="118"/>
      <c r="AN29" s="115">
        <f>[11]sectores!$BC30</f>
        <v>24623486924</v>
      </c>
      <c r="AO29" s="118"/>
      <c r="AP29" s="115">
        <f>[11]sectores!$BE30</f>
        <v>55849298685</v>
      </c>
      <c r="AQ29" s="164"/>
      <c r="AS29" s="94"/>
      <c r="AT29" s="94"/>
    </row>
    <row r="30" spans="1:46" x14ac:dyDescent="0.2">
      <c r="A30" s="143" t="str">
        <f>[11]sectores!C31</f>
        <v>SECRETARIA DISTRITAL DE MOVILIDAD.</v>
      </c>
      <c r="B30" s="103">
        <f>[11]sectores!D31</f>
        <v>0</v>
      </c>
      <c r="C30" s="92"/>
      <c r="D30" s="9">
        <f>[11]sectores!$I31</f>
        <v>0</v>
      </c>
      <c r="E30" s="92">
        <f t="shared" ref="E30:E33" si="53">IF(OR(D30=0,B30=0),0,D30/B30)*100</f>
        <v>0</v>
      </c>
      <c r="F30" s="93">
        <f>[11]sectores!$K31</f>
        <v>0</v>
      </c>
      <c r="G30" s="92">
        <f t="shared" ref="G30:G34" si="54">IF(OR(F30=0,B30=0),0,F30/B30)*100</f>
        <v>0</v>
      </c>
      <c r="H30" s="93">
        <f>[11]sectores!$M31</f>
        <v>0</v>
      </c>
      <c r="I30" s="92">
        <f t="shared" ref="I30:I34" si="55">IF(OR(H30=0,B30=0),0,H30/B30)*100</f>
        <v>0</v>
      </c>
      <c r="J30" s="103">
        <f>[11]sectores!O31</f>
        <v>0</v>
      </c>
      <c r="K30" s="92"/>
      <c r="L30" s="9">
        <f>[11]sectores!$T31</f>
        <v>0</v>
      </c>
      <c r="M30" s="92">
        <f t="shared" ref="M30:M33" si="56">IF(OR(L30=0,J30=0),0,L30/J30)*100</f>
        <v>0</v>
      </c>
      <c r="N30" s="93">
        <f>[11]sectores!$V31</f>
        <v>0</v>
      </c>
      <c r="O30" s="92">
        <f t="shared" ref="O30:O34" si="57">IF(OR(N30=0,J30=0),0,N30/J30)*100</f>
        <v>0</v>
      </c>
      <c r="P30" s="93">
        <f>[11]sectores!$X31</f>
        <v>0</v>
      </c>
      <c r="Q30" s="92">
        <f t="shared" ref="Q30:Q34" si="58">IF(OR(P30=0,J30=0),0,P30/J30)*100</f>
        <v>0</v>
      </c>
      <c r="R30" s="103">
        <f>[11]sectores!AB31</f>
        <v>199446568693</v>
      </c>
      <c r="S30" s="92"/>
      <c r="T30" s="9">
        <f>[11]sectores!$AE31</f>
        <v>48617863625</v>
      </c>
      <c r="U30" s="92">
        <f t="shared" ref="U30:U33" si="59">IF(OR(T30=0,R30=0),0,T30/R30)*100</f>
        <v>24.376385085789821</v>
      </c>
      <c r="V30" s="93">
        <f>[11]sectores!$AG31</f>
        <v>63713392288</v>
      </c>
      <c r="W30" s="92">
        <f t="shared" ref="W30:W34" si="60">IF(OR(V30=0,R30=0),0,V30/R30)*100</f>
        <v>31.94509321745787</v>
      </c>
      <c r="X30" s="93">
        <f>[11]sectores!$AI31</f>
        <v>112331255913</v>
      </c>
      <c r="Y30" s="92">
        <f t="shared" ref="Y30:Y34" si="61">IF(OR(X30=0,R30=0),0,X30/R30)*100</f>
        <v>56.321478303247694</v>
      </c>
      <c r="Z30" s="93">
        <f>[11]sectores!$AM31</f>
        <v>0</v>
      </c>
      <c r="AA30" s="115"/>
      <c r="AB30" s="93">
        <f>[11]sectores!$AP31</f>
        <v>0</v>
      </c>
      <c r="AC30" s="93"/>
      <c r="AD30" s="93">
        <f>[11]sectores!$AR31</f>
        <v>0</v>
      </c>
      <c r="AE30" s="93"/>
      <c r="AF30" s="93">
        <f>[11]sectores!$AT31</f>
        <v>0</v>
      </c>
      <c r="AG30" s="93"/>
      <c r="AH30" s="115"/>
      <c r="AI30" s="115">
        <f>[11]sectores!$AX31</f>
        <v>199446568693</v>
      </c>
      <c r="AJ30" s="118"/>
      <c r="AK30" s="115">
        <f>[11]sectores!$AZ31</f>
        <v>0</v>
      </c>
      <c r="AL30" s="115">
        <f>[11]sectores!$BA31</f>
        <v>48617863625</v>
      </c>
      <c r="AM30" s="118"/>
      <c r="AN30" s="115">
        <f>[11]sectores!$BC31</f>
        <v>63713392288</v>
      </c>
      <c r="AO30" s="118"/>
      <c r="AP30" s="115">
        <f>[11]sectores!$BE31</f>
        <v>112331255913</v>
      </c>
      <c r="AQ30" s="164"/>
      <c r="AS30" s="94"/>
      <c r="AT30" s="94"/>
    </row>
    <row r="31" spans="1:46" ht="21.75" customHeight="1" x14ac:dyDescent="0.2">
      <c r="A31" s="143" t="str">
        <f>[11]sectores!C32</f>
        <v>EMPRESA DE TRANSPORTE DEL TERCER MILENIO -TRANSMILENIO S.A..</v>
      </c>
      <c r="B31" s="114">
        <v>70171963894</v>
      </c>
      <c r="C31" s="92"/>
      <c r="D31" s="9">
        <f>[11]sectores!$I32</f>
        <v>42045685894</v>
      </c>
      <c r="E31" s="92">
        <f t="shared" si="53"/>
        <v>59.91806921281718</v>
      </c>
      <c r="F31" s="93">
        <f>[11]sectores!$K32</f>
        <v>8391578397</v>
      </c>
      <c r="G31" s="92">
        <f t="shared" si="54"/>
        <v>11.958591339521446</v>
      </c>
      <c r="H31" s="93">
        <f>[11]sectores!$M32</f>
        <v>50437264291</v>
      </c>
      <c r="I31" s="92">
        <f t="shared" si="55"/>
        <v>71.87666055233862</v>
      </c>
      <c r="J31" s="103">
        <f>[11]sectores!O32</f>
        <v>0</v>
      </c>
      <c r="K31" s="92"/>
      <c r="L31" s="9">
        <f>[11]sectores!$T32</f>
        <v>0</v>
      </c>
      <c r="M31" s="92">
        <f t="shared" si="56"/>
        <v>0</v>
      </c>
      <c r="N31" s="93">
        <f>[11]sectores!$V32</f>
        <v>0</v>
      </c>
      <c r="O31" s="92">
        <f t="shared" si="57"/>
        <v>0</v>
      </c>
      <c r="P31" s="93">
        <f>[11]sectores!$X32</f>
        <v>0</v>
      </c>
      <c r="Q31" s="92">
        <f t="shared" si="58"/>
        <v>0</v>
      </c>
      <c r="R31" s="114">
        <f>[11]sectores!AB32</f>
        <v>4423341679667</v>
      </c>
      <c r="S31" s="92"/>
      <c r="T31" s="9">
        <f>[11]sectores!$AE32</f>
        <v>1184055380514</v>
      </c>
      <c r="U31" s="92">
        <f t="shared" si="59"/>
        <v>26.768345433426671</v>
      </c>
      <c r="V31" s="93">
        <f>[11]sectores!$AG32</f>
        <v>745175254348.65991</v>
      </c>
      <c r="W31" s="92">
        <f t="shared" si="60"/>
        <v>16.846432139168559</v>
      </c>
      <c r="X31" s="93">
        <f>[11]sectores!$AI32</f>
        <v>1929230634862.6599</v>
      </c>
      <c r="Y31" s="92">
        <f t="shared" si="61"/>
        <v>43.61477757259523</v>
      </c>
      <c r="Z31" s="93">
        <f>[11]sectores!$AM32</f>
        <v>0</v>
      </c>
      <c r="AA31" s="115"/>
      <c r="AB31" s="93">
        <f>[11]sectores!$AP32</f>
        <v>0</v>
      </c>
      <c r="AC31" s="93"/>
      <c r="AD31" s="93">
        <f>[11]sectores!$AR32</f>
        <v>0</v>
      </c>
      <c r="AE31" s="93"/>
      <c r="AF31" s="93">
        <f>[11]sectores!$AT32</f>
        <v>0</v>
      </c>
      <c r="AG31" s="93"/>
      <c r="AH31" s="115">
        <v>41776142608</v>
      </c>
      <c r="AI31" s="115">
        <f>[11]sectores!$AX32</f>
        <v>4535289786169</v>
      </c>
      <c r="AJ31" s="118"/>
      <c r="AK31" s="115">
        <f>[11]sectores!$AZ32</f>
        <v>9207254879</v>
      </c>
      <c r="AL31" s="115">
        <f>[11]sectores!$BA32</f>
        <v>1226101066408</v>
      </c>
      <c r="AM31" s="118"/>
      <c r="AN31" s="115">
        <f>[11]sectores!$BC32</f>
        <v>753566832745.65991</v>
      </c>
      <c r="AO31" s="118"/>
      <c r="AP31" s="115">
        <f>[11]sectores!$BE32</f>
        <v>1979667899153.6599</v>
      </c>
      <c r="AQ31" s="164"/>
      <c r="AS31" s="94"/>
      <c r="AT31" s="94"/>
    </row>
    <row r="32" spans="1:46" x14ac:dyDescent="0.2">
      <c r="A32" s="143" t="str">
        <f>[11]sectores!C33</f>
        <v>INSTITUTO DE DESARROLLO URBANO - IDU.</v>
      </c>
      <c r="B32" s="103">
        <f>[11]sectores!D33</f>
        <v>53737063000</v>
      </c>
      <c r="C32" s="92"/>
      <c r="D32" s="9">
        <f>[11]sectores!$I33</f>
        <v>31520320189</v>
      </c>
      <c r="E32" s="92">
        <f t="shared" si="53"/>
        <v>58.656574120919117</v>
      </c>
      <c r="F32" s="93">
        <f>[11]sectores!$K33</f>
        <v>3659966951</v>
      </c>
      <c r="G32" s="92">
        <f t="shared" si="54"/>
        <v>6.8108801387228777</v>
      </c>
      <c r="H32" s="93">
        <f>[11]sectores!$M33</f>
        <v>35180287140</v>
      </c>
      <c r="I32" s="92">
        <f t="shared" si="55"/>
        <v>65.467454259641983</v>
      </c>
      <c r="J32" s="103">
        <f>[11]sectores!O33</f>
        <v>0</v>
      </c>
      <c r="K32" s="92"/>
      <c r="L32" s="9">
        <f>[11]sectores!$T33</f>
        <v>0</v>
      </c>
      <c r="M32" s="92">
        <f t="shared" si="56"/>
        <v>0</v>
      </c>
      <c r="N32" s="93">
        <f>[11]sectores!$V33</f>
        <v>0</v>
      </c>
      <c r="O32" s="92">
        <f t="shared" si="57"/>
        <v>0</v>
      </c>
      <c r="P32" s="93">
        <f>[11]sectores!$X33</f>
        <v>0</v>
      </c>
      <c r="Q32" s="92">
        <f t="shared" si="58"/>
        <v>0</v>
      </c>
      <c r="R32" s="103">
        <f>[11]sectores!AB33</f>
        <v>791696757000</v>
      </c>
      <c r="S32" s="92"/>
      <c r="T32" s="9">
        <f>[11]sectores!$AE33</f>
        <v>156150884068</v>
      </c>
      <c r="U32" s="92">
        <f t="shared" si="59"/>
        <v>19.723572527909191</v>
      </c>
      <c r="V32" s="93">
        <f>[11]sectores!$AG33</f>
        <v>215918937426</v>
      </c>
      <c r="W32" s="92">
        <f t="shared" si="60"/>
        <v>27.272934430625689</v>
      </c>
      <c r="X32" s="93">
        <f>[11]sectores!$AI33</f>
        <v>372069821494</v>
      </c>
      <c r="Y32" s="92">
        <f t="shared" si="61"/>
        <v>46.996506958534887</v>
      </c>
      <c r="Z32" s="93">
        <f>[11]sectores!$AM33</f>
        <v>0</v>
      </c>
      <c r="AA32" s="115"/>
      <c r="AB32" s="93">
        <f>[11]sectores!$AP33</f>
        <v>0</v>
      </c>
      <c r="AC32" s="93"/>
      <c r="AD32" s="93">
        <f>[11]sectores!$AR33</f>
        <v>0</v>
      </c>
      <c r="AE32" s="93"/>
      <c r="AF32" s="93">
        <f>[11]sectores!$AT33</f>
        <v>0</v>
      </c>
      <c r="AG32" s="93"/>
      <c r="AH32" s="115"/>
      <c r="AI32" s="115">
        <f>[11]sectores!$AX33</f>
        <v>845433820000</v>
      </c>
      <c r="AJ32" s="118"/>
      <c r="AK32" s="115">
        <f>[11]sectores!$AZ33</f>
        <v>0</v>
      </c>
      <c r="AL32" s="115">
        <f>[11]sectores!$BA33</f>
        <v>187671204257</v>
      </c>
      <c r="AM32" s="118"/>
      <c r="AN32" s="115">
        <f>[11]sectores!$BC33</f>
        <v>219578904377</v>
      </c>
      <c r="AO32" s="118"/>
      <c r="AP32" s="115">
        <f>[11]sectores!$BE33</f>
        <v>407250108634</v>
      </c>
      <c r="AQ32" s="164"/>
      <c r="AS32" s="94"/>
      <c r="AT32" s="94"/>
    </row>
    <row r="33" spans="1:46" ht="22.5" x14ac:dyDescent="0.2">
      <c r="A33" s="143" t="str">
        <f>[11]sectores!C34</f>
        <v>UNIDAD ADMINISTRATIVA ESPECIAL DE REHABILITACION Y MANTENIMIENTO VIAL.</v>
      </c>
      <c r="B33" s="103">
        <f>[11]sectores!D34</f>
        <v>17916762000</v>
      </c>
      <c r="C33" s="92"/>
      <c r="D33" s="9">
        <f>[11]sectores!$I34</f>
        <v>10587974935</v>
      </c>
      <c r="E33" s="92">
        <f t="shared" si="53"/>
        <v>59.095359613528387</v>
      </c>
      <c r="F33" s="93">
        <f>[11]sectores!$K34</f>
        <v>987500362</v>
      </c>
      <c r="G33" s="92">
        <f t="shared" si="54"/>
        <v>5.5116006005995946</v>
      </c>
      <c r="H33" s="93">
        <f>[11]sectores!$M34</f>
        <v>11575475297</v>
      </c>
      <c r="I33" s="92">
        <f t="shared" si="55"/>
        <v>64.60696021412798</v>
      </c>
      <c r="J33" s="103">
        <f>[11]sectores!O34</f>
        <v>0</v>
      </c>
      <c r="K33" s="92"/>
      <c r="L33" s="9">
        <f>[11]sectores!$T34</f>
        <v>0</v>
      </c>
      <c r="M33" s="92">
        <f t="shared" si="56"/>
        <v>0</v>
      </c>
      <c r="N33" s="93">
        <f>[11]sectores!$V34</f>
        <v>0</v>
      </c>
      <c r="O33" s="92">
        <f t="shared" si="57"/>
        <v>0</v>
      </c>
      <c r="P33" s="93">
        <f>[11]sectores!$X34</f>
        <v>0</v>
      </c>
      <c r="Q33" s="92">
        <f t="shared" si="58"/>
        <v>0</v>
      </c>
      <c r="R33" s="103">
        <f>[11]sectores!AB34</f>
        <v>206201249000</v>
      </c>
      <c r="S33" s="92"/>
      <c r="T33" s="9">
        <f>[11]sectores!$AE34</f>
        <v>64628102067</v>
      </c>
      <c r="U33" s="92">
        <f t="shared" si="59"/>
        <v>31.342245684942483</v>
      </c>
      <c r="V33" s="93">
        <f>[11]sectores!$AG34</f>
        <v>58941422655</v>
      </c>
      <c r="W33" s="92">
        <f t="shared" si="60"/>
        <v>28.584415924173186</v>
      </c>
      <c r="X33" s="93">
        <f>[11]sectores!$AI34</f>
        <v>123569524722</v>
      </c>
      <c r="Y33" s="92">
        <f t="shared" si="61"/>
        <v>59.926661609115662</v>
      </c>
      <c r="Z33" s="93">
        <f>[11]sectores!$AM34</f>
        <v>0</v>
      </c>
      <c r="AA33" s="115"/>
      <c r="AB33" s="93">
        <f>[11]sectores!$AP34</f>
        <v>0</v>
      </c>
      <c r="AC33" s="93"/>
      <c r="AD33" s="93">
        <f>[11]sectores!$AR34</f>
        <v>0</v>
      </c>
      <c r="AE33" s="93"/>
      <c r="AF33" s="93">
        <f>[11]sectores!$AT34</f>
        <v>0</v>
      </c>
      <c r="AG33" s="93"/>
      <c r="AH33" s="115"/>
      <c r="AI33" s="115">
        <f>[11]sectores!$AX34</f>
        <v>224118011000</v>
      </c>
      <c r="AJ33" s="118"/>
      <c r="AK33" s="115">
        <f>[11]sectores!$AZ34</f>
        <v>0</v>
      </c>
      <c r="AL33" s="115">
        <f>[11]sectores!$BA34</f>
        <v>75216077002</v>
      </c>
      <c r="AM33" s="118"/>
      <c r="AN33" s="115">
        <f>[11]sectores!$BC34</f>
        <v>59928923017</v>
      </c>
      <c r="AO33" s="118"/>
      <c r="AP33" s="115">
        <f>[11]sectores!$BE34</f>
        <v>135145000019</v>
      </c>
      <c r="AQ33" s="164"/>
      <c r="AS33" s="94"/>
      <c r="AT33" s="94"/>
    </row>
    <row r="34" spans="1:46" s="82" customFormat="1" ht="15.75" x14ac:dyDescent="0.25">
      <c r="A34" s="144" t="s">
        <v>120</v>
      </c>
      <c r="B34" s="109">
        <f>SUM(B35:B37)</f>
        <v>311109715767</v>
      </c>
      <c r="C34" s="110">
        <f>B34/B$72</f>
        <v>8.5870677535213172E-2</v>
      </c>
      <c r="D34" s="109">
        <f>SUM(D35:D37)</f>
        <v>163921083132</v>
      </c>
      <c r="E34" s="111">
        <f>IF(OR(D34=0,B34=0),0,D34/B34)*100</f>
        <v>52.689155890832332</v>
      </c>
      <c r="F34" s="109">
        <f>SUM(F35:F37)</f>
        <v>32757170237</v>
      </c>
      <c r="G34" s="112">
        <f t="shared" si="54"/>
        <v>10.529137656868578</v>
      </c>
      <c r="H34" s="109">
        <f>SUM(H35:H37)</f>
        <v>196678253369</v>
      </c>
      <c r="I34" s="111">
        <f t="shared" si="55"/>
        <v>63.21829354770091</v>
      </c>
      <c r="J34" s="109">
        <f>SUM(J35:J37)</f>
        <v>0</v>
      </c>
      <c r="K34" s="110">
        <f>J34/J$72</f>
        <v>0</v>
      </c>
      <c r="L34" s="109">
        <f>SUM(L35:L37)</f>
        <v>0</v>
      </c>
      <c r="M34" s="111">
        <f>IF(OR(L34=0,J34=0),0,L34/J34)*100</f>
        <v>0</v>
      </c>
      <c r="N34" s="109">
        <f>SUM(N35:N37)</f>
        <v>0</v>
      </c>
      <c r="O34" s="112">
        <f t="shared" si="57"/>
        <v>0</v>
      </c>
      <c r="P34" s="109">
        <f>SUM(P35:P37)</f>
        <v>0</v>
      </c>
      <c r="Q34" s="111">
        <f t="shared" si="58"/>
        <v>0</v>
      </c>
      <c r="R34" s="109">
        <f>SUM(R35:R37)</f>
        <v>3243154228307</v>
      </c>
      <c r="S34" s="110">
        <f>R34/R$72</f>
        <v>0.15977809001477664</v>
      </c>
      <c r="T34" s="109">
        <f>SUM(T35:T37)</f>
        <v>1745241754601</v>
      </c>
      <c r="U34" s="111">
        <f>IF(OR(T34=0,R34=0),0,T34/R34)*100</f>
        <v>53.813097735782236</v>
      </c>
      <c r="V34" s="109">
        <f>SUM(V35:V37)</f>
        <v>579957924825</v>
      </c>
      <c r="W34" s="112">
        <f t="shared" si="60"/>
        <v>17.88252682413291</v>
      </c>
      <c r="X34" s="109">
        <f>SUM(X35:X37)</f>
        <v>2325199679426</v>
      </c>
      <c r="Y34" s="111">
        <f t="shared" si="61"/>
        <v>71.695624559915146</v>
      </c>
      <c r="Z34" s="109">
        <f>SUM(Z35:Z37)</f>
        <v>0</v>
      </c>
      <c r="AA34" s="117">
        <f>Z34/Z$72</f>
        <v>0</v>
      </c>
      <c r="AB34" s="109">
        <f>SUM(AB35:AB37)</f>
        <v>0</v>
      </c>
      <c r="AC34" s="111">
        <f>IF(OR(AB34=0,Z34=0),0,AB34/Z34)*100</f>
        <v>0</v>
      </c>
      <c r="AD34" s="109">
        <f>SUM(AD35:AD37)</f>
        <v>0</v>
      </c>
      <c r="AE34" s="112">
        <f t="shared" ref="AE34" si="62">IF(OR(AD34=0,Z34=0),0,AD34/Z34)*100</f>
        <v>0</v>
      </c>
      <c r="AF34" s="109">
        <f>SUM(AF35:AF37)</f>
        <v>0</v>
      </c>
      <c r="AG34" s="111">
        <f t="shared" ref="AG34" si="63">IF(OR(AF34=0,Z34=0),0,AF34/Z34)*100</f>
        <v>0</v>
      </c>
      <c r="AH34" s="116">
        <f>SUM(AH35:AH37)</f>
        <v>0</v>
      </c>
      <c r="AI34" s="116">
        <f>SUM(AI35:AI37)</f>
        <v>3554263944074</v>
      </c>
      <c r="AJ34" s="117">
        <f>AI34/AI$72</f>
        <v>0.13280187620290121</v>
      </c>
      <c r="AK34" s="116">
        <f>SUM(AK35:AK37)</f>
        <v>0</v>
      </c>
      <c r="AL34" s="116">
        <f>SUM(AL35:AL37)</f>
        <v>1909162837733</v>
      </c>
      <c r="AM34" s="118">
        <f>IF(OR(AL34=0,AI34=0),0,AL34/AI34)*100</f>
        <v>53.714717527271269</v>
      </c>
      <c r="AN34" s="116">
        <f>SUM(AN35:AN37)</f>
        <v>612715095062</v>
      </c>
      <c r="AO34" s="118">
        <f>IF(OR(AN34=0,AI34=0),0,AN34/AI34)*100</f>
        <v>17.23887434087656</v>
      </c>
      <c r="AP34" s="116">
        <f>SUM(AP35:AP37)</f>
        <v>2521877932795</v>
      </c>
      <c r="AQ34" s="118">
        <f>IF(OR(AP34=0,AI34=0),0,AP34/AI34)*100</f>
        <v>70.953591868147825</v>
      </c>
      <c r="AS34" s="90"/>
      <c r="AT34" s="91"/>
    </row>
    <row r="35" spans="1:46" x14ac:dyDescent="0.2">
      <c r="A35" s="143" t="str">
        <f>[11]sectores!C35</f>
        <v>SECRETARIA DE EDUCACION DEL DISTRITO</v>
      </c>
      <c r="B35" s="103">
        <f>[11]sectores!D35</f>
        <v>87399717000</v>
      </c>
      <c r="C35" s="92"/>
      <c r="D35" s="9">
        <f>[11]sectores!$I35</f>
        <v>55047962537</v>
      </c>
      <c r="E35" s="92">
        <f>IF(OR(D35=0,B35=0),0,D35/B35)*100</f>
        <v>62.984142771308967</v>
      </c>
      <c r="F35" s="93">
        <f>[11]sectores!$K35</f>
        <v>7105080616</v>
      </c>
      <c r="G35" s="92">
        <f>IF(OR(F35=0,B35=0),0,F35/B35)*100</f>
        <v>8.129409178750544</v>
      </c>
      <c r="H35" s="93">
        <f>[11]sectores!$M35</f>
        <v>62153043153</v>
      </c>
      <c r="I35" s="92">
        <f>IF(OR(H35=0,B35=0),0,H35/B35)*100</f>
        <v>71.113551950059517</v>
      </c>
      <c r="J35" s="103">
        <f>[11]sectores!O35</f>
        <v>0</v>
      </c>
      <c r="K35" s="92"/>
      <c r="L35" s="9">
        <f>[11]sectores!$T35</f>
        <v>0</v>
      </c>
      <c r="M35" s="92">
        <f>IF(OR(L35=0,J35=0),0,L35/J35)*100</f>
        <v>0</v>
      </c>
      <c r="N35" s="93">
        <f>[11]sectores!$V35</f>
        <v>0</v>
      </c>
      <c r="O35" s="92">
        <f>IF(OR(N35=0,J35=0),0,N35/J35)*100</f>
        <v>0</v>
      </c>
      <c r="P35" s="93">
        <f>[11]sectores!$X35</f>
        <v>0</v>
      </c>
      <c r="Q35" s="92">
        <f>IF(OR(P35=0,J35=0),0,P35/J35)*100</f>
        <v>0</v>
      </c>
      <c r="R35" s="103">
        <f>[11]sectores!AB35</f>
        <v>3175850071000</v>
      </c>
      <c r="S35" s="92"/>
      <c r="T35" s="9">
        <f>[11]sectores!$AE35</f>
        <v>1739525457664</v>
      </c>
      <c r="U35" s="92">
        <f>IF(OR(T35=0,R35=0),0,T35/R35)*100</f>
        <v>54.773538384205423</v>
      </c>
      <c r="V35" s="93">
        <f>[11]sectores!$AG35</f>
        <v>575300328773</v>
      </c>
      <c r="W35" s="92">
        <f>IF(OR(V35=0,R35=0),0,V35/R35)*100</f>
        <v>18.114845345701461</v>
      </c>
      <c r="X35" s="93">
        <f>[11]sectores!$AI35</f>
        <v>2314825786437</v>
      </c>
      <c r="Y35" s="92">
        <f>IF(OR(X35=0,R35=0),0,X35/R35)*100</f>
        <v>72.888383729906877</v>
      </c>
      <c r="Z35" s="93">
        <f>[11]sectores!$AM35</f>
        <v>0</v>
      </c>
      <c r="AA35" s="115"/>
      <c r="AB35" s="93">
        <f>[11]sectores!$AP35</f>
        <v>0</v>
      </c>
      <c r="AC35" s="93"/>
      <c r="AD35" s="93">
        <f>[11]sectores!$AR35</f>
        <v>0</v>
      </c>
      <c r="AE35" s="93"/>
      <c r="AF35" s="93">
        <f>[11]sectores!$AT35</f>
        <v>0</v>
      </c>
      <c r="AG35" s="93"/>
      <c r="AH35" s="115"/>
      <c r="AI35" s="115">
        <f>[11]sectores!$AX35</f>
        <v>3263249788000</v>
      </c>
      <c r="AJ35" s="118"/>
      <c r="AK35" s="115">
        <f>[11]sectores!$AZ35</f>
        <v>0</v>
      </c>
      <c r="AL35" s="115">
        <f>[11]sectores!$BA35</f>
        <v>1794573420201</v>
      </c>
      <c r="AM35" s="118"/>
      <c r="AN35" s="115">
        <f>[11]sectores!$BC35</f>
        <v>582405409389</v>
      </c>
      <c r="AO35" s="118"/>
      <c r="AP35" s="115">
        <f>[11]sectores!$BE35</f>
        <v>2376978829590</v>
      </c>
      <c r="AQ35" s="164"/>
      <c r="AS35" s="94"/>
      <c r="AT35" s="94"/>
    </row>
    <row r="36" spans="1:46" ht="22.5" x14ac:dyDescent="0.2">
      <c r="A36" s="143" t="str">
        <f>[11]sectores!C36</f>
        <v>INSTITUTO PARA LA INVESTIGACION EDUCATIVA Y EL DESARROLLO PEDAGOGICO- IDEP..</v>
      </c>
      <c r="B36" s="103">
        <f>[11]sectores!D36</f>
        <v>4828126000</v>
      </c>
      <c r="C36" s="92"/>
      <c r="D36" s="9">
        <f>[11]sectores!$I36</f>
        <v>2992166697</v>
      </c>
      <c r="E36" s="92">
        <f t="shared" ref="E36:E37" si="64">IF(OR(D36=0,B36=0),0,D36/B36)*100</f>
        <v>61.973666325195317</v>
      </c>
      <c r="F36" s="93">
        <f>[11]sectores!$K36</f>
        <v>297952866</v>
      </c>
      <c r="G36" s="92">
        <f t="shared" ref="G36:G38" si="65">IF(OR(F36=0,B36=0),0,F36/B36)*100</f>
        <v>6.1711907684265075</v>
      </c>
      <c r="H36" s="93">
        <f>[11]sectores!$M36</f>
        <v>3290119563</v>
      </c>
      <c r="I36" s="92">
        <f t="shared" ref="I36:I38" si="66">IF(OR(H36=0,B36=0),0,H36/B36)*100</f>
        <v>68.144857093621837</v>
      </c>
      <c r="J36" s="103">
        <f>[11]sectores!O36</f>
        <v>0</v>
      </c>
      <c r="K36" s="92"/>
      <c r="L36" s="9">
        <f>[11]sectores!$T36</f>
        <v>0</v>
      </c>
      <c r="M36" s="92">
        <f t="shared" ref="M36:M37" si="67">IF(OR(L36=0,J36=0),0,L36/J36)*100</f>
        <v>0</v>
      </c>
      <c r="N36" s="93">
        <f>[11]sectores!$V36</f>
        <v>0</v>
      </c>
      <c r="O36" s="92">
        <f t="shared" ref="O36:O38" si="68">IF(OR(N36=0,J36=0),0,N36/J36)*100</f>
        <v>0</v>
      </c>
      <c r="P36" s="93">
        <f>[11]sectores!$X36</f>
        <v>0</v>
      </c>
      <c r="Q36" s="92">
        <f t="shared" ref="Q36:Q38" si="69">IF(OR(P36=0,J36=0),0,P36/J36)*100</f>
        <v>0</v>
      </c>
      <c r="R36" s="103">
        <f>[11]sectores!AB36</f>
        <v>8813912826</v>
      </c>
      <c r="S36" s="92"/>
      <c r="T36" s="9">
        <f>[11]sectores!$AE36</f>
        <v>3730294374</v>
      </c>
      <c r="U36" s="92">
        <f t="shared" ref="U36:U37" si="70">IF(OR(T36=0,R36=0),0,T36/R36)*100</f>
        <v>42.322796329413123</v>
      </c>
      <c r="V36" s="93">
        <f>[11]sectores!$AG36</f>
        <v>2751840360</v>
      </c>
      <c r="W36" s="92">
        <f t="shared" ref="W36:W38" si="71">IF(OR(V36=0,R36=0),0,V36/R36)*100</f>
        <v>31.221551816151354</v>
      </c>
      <c r="X36" s="93">
        <f>[11]sectores!$AI36</f>
        <v>6482134734</v>
      </c>
      <c r="Y36" s="92">
        <f t="shared" ref="Y36:Y38" si="72">IF(OR(X36=0,R36=0),0,X36/R36)*100</f>
        <v>73.54434814556447</v>
      </c>
      <c r="Z36" s="93">
        <f>[11]sectores!$AM36</f>
        <v>0</v>
      </c>
      <c r="AA36" s="115"/>
      <c r="AB36" s="93">
        <f>[11]sectores!$AP36</f>
        <v>0</v>
      </c>
      <c r="AC36" s="93"/>
      <c r="AD36" s="93">
        <f>[11]sectores!$AR36</f>
        <v>0</v>
      </c>
      <c r="AE36" s="93"/>
      <c r="AF36" s="93">
        <f>[11]sectores!$AT36</f>
        <v>0</v>
      </c>
      <c r="AG36" s="93"/>
      <c r="AH36" s="115"/>
      <c r="AI36" s="115">
        <f>[11]sectores!$AX36</f>
        <v>13642038826</v>
      </c>
      <c r="AJ36" s="118"/>
      <c r="AK36" s="115">
        <f>[11]sectores!$AZ36</f>
        <v>0</v>
      </c>
      <c r="AL36" s="115">
        <f>[11]sectores!$BA36</f>
        <v>6722461071</v>
      </c>
      <c r="AM36" s="118"/>
      <c r="AN36" s="115">
        <f>[11]sectores!$BC36</f>
        <v>3049793226</v>
      </c>
      <c r="AO36" s="118"/>
      <c r="AP36" s="115">
        <f>[11]sectores!$BE36</f>
        <v>9772254297</v>
      </c>
      <c r="AQ36" s="164"/>
      <c r="AS36" s="94"/>
      <c r="AT36" s="94"/>
    </row>
    <row r="37" spans="1:46" x14ac:dyDescent="0.2">
      <c r="A37" s="143" t="str">
        <f>[11]sectores!C37</f>
        <v>UNIVERSIDAD DISTRITAL FRANCISCO JOSE DE CALDAS..</v>
      </c>
      <c r="B37" s="114">
        <v>218881872767</v>
      </c>
      <c r="C37" s="92"/>
      <c r="D37" s="9">
        <f>[11]sectores!$I37</f>
        <v>105880953898</v>
      </c>
      <c r="E37" s="92">
        <f t="shared" si="64"/>
        <v>48.373559929611162</v>
      </c>
      <c r="F37" s="115">
        <v>25354136755</v>
      </c>
      <c r="G37" s="92">
        <f t="shared" si="65"/>
        <v>11.583479451489117</v>
      </c>
      <c r="H37" s="115">
        <v>131235090653</v>
      </c>
      <c r="I37" s="92">
        <f t="shared" si="66"/>
        <v>59.957039381100287</v>
      </c>
      <c r="J37" s="103">
        <f>[11]sectores!O37</f>
        <v>0</v>
      </c>
      <c r="K37" s="92"/>
      <c r="L37" s="9">
        <f>[11]sectores!$T37</f>
        <v>0</v>
      </c>
      <c r="M37" s="92">
        <f t="shared" si="67"/>
        <v>0</v>
      </c>
      <c r="N37" s="93">
        <f>[11]sectores!$V37</f>
        <v>0</v>
      </c>
      <c r="O37" s="92">
        <f t="shared" si="68"/>
        <v>0</v>
      </c>
      <c r="P37" s="93">
        <f>[11]sectores!$X37</f>
        <v>0</v>
      </c>
      <c r="Q37" s="92">
        <f t="shared" si="69"/>
        <v>0</v>
      </c>
      <c r="R37" s="114">
        <f>[11]sectores!AB37</f>
        <v>58490244481</v>
      </c>
      <c r="S37" s="92"/>
      <c r="T37" s="9">
        <f>[11]sectores!$AE37</f>
        <v>1986002563</v>
      </c>
      <c r="U37" s="92">
        <f t="shared" si="70"/>
        <v>3.3954424034680417</v>
      </c>
      <c r="V37" s="93">
        <f>[11]sectores!$AG37</f>
        <v>1905755692</v>
      </c>
      <c r="W37" s="92">
        <f t="shared" si="71"/>
        <v>3.258245385893483</v>
      </c>
      <c r="X37" s="93">
        <f>[11]sectores!$AI37</f>
        <v>3891758255</v>
      </c>
      <c r="Y37" s="92">
        <f t="shared" si="72"/>
        <v>6.6536877893615243</v>
      </c>
      <c r="Z37" s="93">
        <f>[11]sectores!$AM37</f>
        <v>0</v>
      </c>
      <c r="AA37" s="115"/>
      <c r="AB37" s="93">
        <f>[11]sectores!$AP37</f>
        <v>0</v>
      </c>
      <c r="AC37" s="93"/>
      <c r="AD37" s="93">
        <f>[11]sectores!$AR37</f>
        <v>0</v>
      </c>
      <c r="AE37" s="93"/>
      <c r="AF37" s="93">
        <f>[11]sectores!$AT37</f>
        <v>0</v>
      </c>
      <c r="AG37" s="93"/>
      <c r="AH37" s="115"/>
      <c r="AI37" s="115">
        <f>[11]sectores!$AX37</f>
        <v>277372117248</v>
      </c>
      <c r="AJ37" s="118"/>
      <c r="AK37" s="115">
        <f>[11]sectores!$AZ37</f>
        <v>0</v>
      </c>
      <c r="AL37" s="115">
        <f>[11]sectores!$BA37</f>
        <v>107866956461</v>
      </c>
      <c r="AM37" s="118"/>
      <c r="AN37" s="115">
        <f>[11]sectores!$BC37</f>
        <v>27259892447</v>
      </c>
      <c r="AO37" s="118"/>
      <c r="AP37" s="115">
        <f>[11]sectores!$BE37</f>
        <v>135126848908</v>
      </c>
      <c r="AQ37" s="164"/>
      <c r="AS37" s="94"/>
      <c r="AT37" s="94"/>
    </row>
    <row r="38" spans="1:46" s="82" customFormat="1" ht="15.75" x14ac:dyDescent="0.25">
      <c r="A38" s="144" t="s">
        <v>121</v>
      </c>
      <c r="B38" s="109">
        <f>SUM(B39:B41)</f>
        <v>413005495475</v>
      </c>
      <c r="C38" s="110">
        <f>B38/B$72</f>
        <v>0.11399535252304877</v>
      </c>
      <c r="D38" s="109">
        <f>SUM(D39:D41)</f>
        <v>221948908976.16</v>
      </c>
      <c r="E38" s="111">
        <f>IF(OR(D38=0,B38=0),0,D38/B38)*100</f>
        <v>53.739940850156309</v>
      </c>
      <c r="F38" s="109">
        <f>SUM(F39:F41)</f>
        <v>72436327677.950012</v>
      </c>
      <c r="G38" s="112">
        <f t="shared" si="65"/>
        <v>17.538829015977274</v>
      </c>
      <c r="H38" s="109">
        <f>SUM(H39:H41)</f>
        <v>294385236654.10999</v>
      </c>
      <c r="I38" s="111">
        <f t="shared" si="66"/>
        <v>71.278769866133587</v>
      </c>
      <c r="J38" s="109">
        <f>SUM(J39:J41)</f>
        <v>1175649153987</v>
      </c>
      <c r="K38" s="110">
        <f>J38/J$72</f>
        <v>0.66281462638027666</v>
      </c>
      <c r="L38" s="109">
        <f>SUM(L39:L41)</f>
        <v>713440204050.20996</v>
      </c>
      <c r="M38" s="111">
        <f>IF(OR(L38=0,J38=0),0,L38/J38)*100</f>
        <v>60.684788623434763</v>
      </c>
      <c r="N38" s="109">
        <f>SUM(N39:N41)</f>
        <v>237217410653.73004</v>
      </c>
      <c r="O38" s="112">
        <f>IF(OR(N38=0,J38=0),0,N38/J38)*100</f>
        <v>20.17756826934723</v>
      </c>
      <c r="P38" s="109">
        <f>SUM(P39:P41)</f>
        <v>950657614703.93994</v>
      </c>
      <c r="Q38" s="111">
        <f>IF(OR(P38=0,J38=0),0,P38/J38)*100</f>
        <v>80.862356892781989</v>
      </c>
      <c r="R38" s="109">
        <f>SUM(R39:R41)</f>
        <v>2250804569334</v>
      </c>
      <c r="S38" s="110">
        <f>R38/R$72</f>
        <v>0.11088873046671388</v>
      </c>
      <c r="T38" s="109">
        <f>SUM(T39:T41)</f>
        <v>972929172029</v>
      </c>
      <c r="U38" s="111">
        <f>IF(OR(T38=0,R38=0),0,T38/R38)*100</f>
        <v>43.225839563533683</v>
      </c>
      <c r="V38" s="109">
        <f>SUM(V39:V41)</f>
        <v>386417092386</v>
      </c>
      <c r="W38" s="112">
        <f>IF(OR(V38=0,R38=0),0,V38/R38)*100</f>
        <v>17.167953968581937</v>
      </c>
      <c r="X38" s="109">
        <f>SUM(X39:X41)</f>
        <v>1359346264415</v>
      </c>
      <c r="Y38" s="111">
        <f>IF(OR(X38=0,R38=0),0,X38/R38)*100</f>
        <v>60.393793532115616</v>
      </c>
      <c r="Z38" s="109">
        <f>SUM(Z39:Z41)</f>
        <v>195309081</v>
      </c>
      <c r="AA38" s="117">
        <f>Z38/Z$72</f>
        <v>2.2884548532098119E-4</v>
      </c>
      <c r="AB38" s="109">
        <f>SUM(AB39:AB41)</f>
        <v>0</v>
      </c>
      <c r="AC38" s="111">
        <f>IF(OR(AB38=0,Z38=0),0,AB38/Z38)*100</f>
        <v>0</v>
      </c>
      <c r="AD38" s="109">
        <f>SUM(AD39:AD41)</f>
        <v>195309081</v>
      </c>
      <c r="AE38" s="112">
        <f t="shared" ref="AE38" si="73">IF(OR(AD38=0,Z38=0),0,AD38/Z38)*100</f>
        <v>100</v>
      </c>
      <c r="AF38" s="109">
        <f>SUM(AF39:AF41)</f>
        <v>195309081</v>
      </c>
      <c r="AG38" s="111">
        <f t="shared" ref="AG38" si="74">IF(OR(AF38=0,Z38=0),0,AF38/Z38)*100</f>
        <v>100</v>
      </c>
      <c r="AH38" s="116">
        <f>SUM(AH39:AH41)</f>
        <v>0</v>
      </c>
      <c r="AI38" s="116">
        <f>SUM(AI39:AI41)</f>
        <v>3901784172851</v>
      </c>
      <c r="AJ38" s="117">
        <f>AI38/AI$72</f>
        <v>0.14578665705379859</v>
      </c>
      <c r="AK38" s="116">
        <f>SUM(AK39:AK41)</f>
        <v>182248684</v>
      </c>
      <c r="AL38" s="116">
        <f>SUM(AL39:AL41)</f>
        <v>1908318285055</v>
      </c>
      <c r="AM38" s="118">
        <f>IF(OR(AL38=0,AI38=0),0,AL38/AI38)*100</f>
        <v>48.908863240905717</v>
      </c>
      <c r="AN38" s="116">
        <f>SUM(AN39:AN41)</f>
        <v>696266139799</v>
      </c>
      <c r="AO38" s="118">
        <f>IF(OR(AN38=0,AI38=0),0,AN38/AI38)*100</f>
        <v>17.844814294027042</v>
      </c>
      <c r="AP38" s="116">
        <f>SUM(AP39:AP41)</f>
        <v>2604584424854</v>
      </c>
      <c r="AQ38" s="118">
        <f>IF(OR(AP38=0,AI38=0),0,AP38/AI38)*100</f>
        <v>66.753677534932763</v>
      </c>
      <c r="AS38" s="90"/>
      <c r="AT38" s="91"/>
    </row>
    <row r="39" spans="1:46" x14ac:dyDescent="0.2">
      <c r="A39" s="143" t="str">
        <f>[11]sectores!C38</f>
        <v>SECRETARIA DISTRITAL DE SALUD.</v>
      </c>
      <c r="B39" s="103">
        <f>[11]sectores!D38</f>
        <v>53549205000</v>
      </c>
      <c r="C39" s="92"/>
      <c r="D39" s="9">
        <f>[11]sectores!$I38</f>
        <v>21803026881</v>
      </c>
      <c r="E39" s="92">
        <f>IF(OR(D39=0,B39=0),0,D39/B39)*100</f>
        <v>40.715874084405172</v>
      </c>
      <c r="F39" s="93">
        <f>[11]sectores!$K38</f>
        <v>1235968133</v>
      </c>
      <c r="G39" s="92">
        <f>IF(OR(F39=0,B39=0),0,F39/B39)*100</f>
        <v>2.3080980063102712</v>
      </c>
      <c r="H39" s="93">
        <f>[11]sectores!$M38</f>
        <v>23038995014</v>
      </c>
      <c r="I39" s="92">
        <f>IF(OR(H39=0,B39=0),0,H39/B39)*100</f>
        <v>43.023972090715446</v>
      </c>
      <c r="J39" s="103">
        <f>[11]sectores!O38</f>
        <v>0</v>
      </c>
      <c r="K39" s="92"/>
      <c r="L39" s="9">
        <f>[11]sectores!$T38</f>
        <v>0</v>
      </c>
      <c r="M39" s="92">
        <f>IF(OR(L39=0,J39=0),0,L39/J39)*100</f>
        <v>0</v>
      </c>
      <c r="N39" s="93">
        <f>[11]sectores!$V38</f>
        <v>0</v>
      </c>
      <c r="O39" s="92">
        <f>IF(OR(N39=0,J39=0),0,N39/J39)*100</f>
        <v>0</v>
      </c>
      <c r="P39" s="93">
        <f>[11]sectores!$X38</f>
        <v>0</v>
      </c>
      <c r="Q39" s="92">
        <f>IF(OR(P39=0,J39=0),0,P39/J39)*100</f>
        <v>0</v>
      </c>
      <c r="R39" s="103">
        <f>[11]sectores!AB38</f>
        <v>0</v>
      </c>
      <c r="S39" s="92"/>
      <c r="T39" s="9">
        <f>[11]sectores!$AE38</f>
        <v>0</v>
      </c>
      <c r="U39" s="92">
        <f>IF(OR(T39=0,R39=0),0,T39/R39)*100</f>
        <v>0</v>
      </c>
      <c r="V39" s="93">
        <f>[11]sectores!$AG38</f>
        <v>0</v>
      </c>
      <c r="W39" s="92">
        <f>IF(OR(V39=0,R39=0),0,V39/R39)*100</f>
        <v>0</v>
      </c>
      <c r="X39" s="93">
        <f>[11]sectores!$AI38</f>
        <v>0</v>
      </c>
      <c r="Y39" s="92">
        <f>IF(OR(X39=0,R39=0),0,X39/R39)*100</f>
        <v>0</v>
      </c>
      <c r="Z39" s="93">
        <f>[11]sectores!$AM38</f>
        <v>0</v>
      </c>
      <c r="AA39" s="115"/>
      <c r="AB39" s="93">
        <f>[11]sectores!$AP38</f>
        <v>0</v>
      </c>
      <c r="AC39" s="93"/>
      <c r="AD39" s="93">
        <f>[11]sectores!$AR38</f>
        <v>0</v>
      </c>
      <c r="AE39" s="93"/>
      <c r="AF39" s="93">
        <f>[11]sectores!$AT38</f>
        <v>0</v>
      </c>
      <c r="AG39" s="93"/>
      <c r="AH39" s="115"/>
      <c r="AI39" s="115">
        <f>[11]sectores!$AX38</f>
        <v>53549205000</v>
      </c>
      <c r="AJ39" s="118"/>
      <c r="AK39" s="115">
        <f>[11]sectores!$AZ38</f>
        <v>0</v>
      </c>
      <c r="AL39" s="115">
        <f>[11]sectores!$BA38</f>
        <v>21803026881</v>
      </c>
      <c r="AM39" s="118"/>
      <c r="AN39" s="115">
        <f>[11]sectores!$BC38</f>
        <v>1235968133</v>
      </c>
      <c r="AO39" s="118"/>
      <c r="AP39" s="115">
        <f>[11]sectores!$BE38</f>
        <v>23038995014</v>
      </c>
      <c r="AQ39" s="164"/>
      <c r="AS39" s="94"/>
      <c r="AT39" s="94"/>
    </row>
    <row r="40" spans="1:46" x14ac:dyDescent="0.2">
      <c r="A40" s="143" t="str">
        <f>[11]sectores!C39</f>
        <v>FONDO FINANCIERO DISTRITAL DE SALUD - FFDS.</v>
      </c>
      <c r="B40" s="103">
        <f>[11]sectores!D39</f>
        <v>20402400000</v>
      </c>
      <c r="C40" s="92"/>
      <c r="D40" s="9">
        <f>[11]sectores!$I39</f>
        <v>7611733434</v>
      </c>
      <c r="E40" s="92">
        <f t="shared" ref="E40:E41" si="75">IF(OR(D40=0,B40=0),0,D40/B40)*100</f>
        <v>37.30802961416304</v>
      </c>
      <c r="F40" s="93">
        <f>[11]sectores!$K39</f>
        <v>5888806595</v>
      </c>
      <c r="G40" s="92">
        <f t="shared" ref="G40:G42" si="76">IF(OR(F40=0,B40=0),0,F40/B40)*100</f>
        <v>28.863303312355409</v>
      </c>
      <c r="H40" s="93">
        <f>[11]sectores!$M39</f>
        <v>13500540029</v>
      </c>
      <c r="I40" s="92">
        <f t="shared" ref="I40:I42" si="77">IF(OR(H40=0,B40=0),0,H40/B40)*100</f>
        <v>66.171332926518446</v>
      </c>
      <c r="J40" s="103">
        <f>[11]sectores!O39</f>
        <v>0</v>
      </c>
      <c r="K40" s="92"/>
      <c r="L40" s="9">
        <f>[11]sectores!$T39</f>
        <v>0</v>
      </c>
      <c r="M40" s="92">
        <f t="shared" ref="M40:M41" si="78">IF(OR(L40=0,J40=0),0,L40/J40)*100</f>
        <v>0</v>
      </c>
      <c r="N40" s="93">
        <f>[11]sectores!$V39</f>
        <v>0</v>
      </c>
      <c r="O40" s="92">
        <f t="shared" ref="O40:O42" si="79">IF(OR(N40=0,J40=0),0,N40/J40)*100</f>
        <v>0</v>
      </c>
      <c r="P40" s="93">
        <f>[11]sectores!$X39</f>
        <v>0</v>
      </c>
      <c r="Q40" s="92">
        <f t="shared" ref="Q40:Q42" si="80">IF(OR(P40=0,J40=0),0,P40/J40)*100</f>
        <v>0</v>
      </c>
      <c r="R40" s="103">
        <f>[11]sectores!AB39</f>
        <v>2149411216000</v>
      </c>
      <c r="S40" s="92"/>
      <c r="T40" s="9">
        <f>[11]sectores!$AE39</f>
        <v>961279458182</v>
      </c>
      <c r="U40" s="92">
        <f t="shared" ref="U40:U41" si="81">IF(OR(T40=0,R40=0),0,T40/R40)*100</f>
        <v>44.722919980426859</v>
      </c>
      <c r="V40" s="93">
        <f>[11]sectores!$AG39</f>
        <v>375848356003</v>
      </c>
      <c r="W40" s="92">
        <f t="shared" ref="W40:W42" si="82">IF(OR(V40=0,R40=0),0,V40/R40)*100</f>
        <v>17.486107507266308</v>
      </c>
      <c r="X40" s="93">
        <f>[11]sectores!$AI39</f>
        <v>1337127814185</v>
      </c>
      <c r="Y40" s="92">
        <f t="shared" ref="Y40:Y42" si="83">IF(OR(X40=0,R40=0),0,X40/R40)*100</f>
        <v>62.20902748769317</v>
      </c>
      <c r="Z40" s="93">
        <f>[11]sectores!$AM39</f>
        <v>0</v>
      </c>
      <c r="AA40" s="115"/>
      <c r="AB40" s="93">
        <f>[11]sectores!$AP39</f>
        <v>0</v>
      </c>
      <c r="AC40" s="93"/>
      <c r="AD40" s="93">
        <f>[11]sectores!$AR39</f>
        <v>0</v>
      </c>
      <c r="AE40" s="93"/>
      <c r="AF40" s="93">
        <f>[11]sectores!$AT39</f>
        <v>0</v>
      </c>
      <c r="AG40" s="93"/>
      <c r="AH40" s="115"/>
      <c r="AI40" s="115">
        <f>[11]sectores!$AX39</f>
        <v>2169813616000</v>
      </c>
      <c r="AJ40" s="118"/>
      <c r="AK40" s="115">
        <f>[11]sectores!$AZ39</f>
        <v>0</v>
      </c>
      <c r="AL40" s="115">
        <f>[11]sectores!$BA39</f>
        <v>968891191616</v>
      </c>
      <c r="AM40" s="118"/>
      <c r="AN40" s="115">
        <f>[11]sectores!$BC39</f>
        <v>381737162598</v>
      </c>
      <c r="AO40" s="118"/>
      <c r="AP40" s="115">
        <f>[11]sectores!$BE39</f>
        <v>1350628354214</v>
      </c>
      <c r="AQ40" s="164"/>
      <c r="AS40" s="94"/>
      <c r="AT40" s="94"/>
    </row>
    <row r="41" spans="1:46" s="104" customFormat="1" x14ac:dyDescent="0.2">
      <c r="A41" s="145" t="s">
        <v>130</v>
      </c>
      <c r="B41" s="120">
        <v>339053890475</v>
      </c>
      <c r="C41" s="9"/>
      <c r="D41" s="9">
        <f>SUM([11]sectores!$I$40:$I$61)</f>
        <v>192534148661.16</v>
      </c>
      <c r="E41" s="9">
        <f t="shared" si="75"/>
        <v>56.785706953967676</v>
      </c>
      <c r="F41" s="9">
        <f>SUM([11]sectores!$K$40:$K$61)</f>
        <v>65311552949.950005</v>
      </c>
      <c r="G41" s="9">
        <f t="shared" si="76"/>
        <v>19.262882622715612</v>
      </c>
      <c r="H41" s="9">
        <f>SUM([11]sectores!$M$40:$M$61)</f>
        <v>257845701611.10999</v>
      </c>
      <c r="I41" s="9">
        <f t="shared" si="77"/>
        <v>76.048589576683284</v>
      </c>
      <c r="J41" s="120">
        <v>1175649153987</v>
      </c>
      <c r="K41" s="9"/>
      <c r="L41" s="9">
        <f>SUM([11]sectores!$T$40:$T$61)</f>
        <v>713440204050.20996</v>
      </c>
      <c r="M41" s="9">
        <f t="shared" si="78"/>
        <v>60.684788623434763</v>
      </c>
      <c r="N41" s="9">
        <f>SUM([11]sectores!$V$40:$V$61)</f>
        <v>237217410653.73004</v>
      </c>
      <c r="O41" s="9">
        <f t="shared" si="79"/>
        <v>20.17756826934723</v>
      </c>
      <c r="P41" s="9">
        <f>SUM([11]sectores!$X$40:$X$61)</f>
        <v>950657614703.93994</v>
      </c>
      <c r="Q41" s="9">
        <f t="shared" si="80"/>
        <v>80.862356892781989</v>
      </c>
      <c r="R41" s="9">
        <f>SUM([11]sectores!$AB$40:$AB$61)</f>
        <v>101393353334</v>
      </c>
      <c r="S41" s="9"/>
      <c r="T41" s="9">
        <f>SUM([11]sectores!$AE$40:$AE$61)</f>
        <v>11649713847</v>
      </c>
      <c r="U41" s="9">
        <f t="shared" si="81"/>
        <v>11.489622804588246</v>
      </c>
      <c r="V41" s="9">
        <f>SUM([11]sectores!$AG$40:$AG$61)</f>
        <v>10568736383</v>
      </c>
      <c r="W41" s="9">
        <f t="shared" si="82"/>
        <v>10.423500195506415</v>
      </c>
      <c r="X41" s="9">
        <f>SUM([11]sectores!$AI$40:$AI$61)</f>
        <v>22218450230</v>
      </c>
      <c r="Y41" s="9">
        <f t="shared" si="83"/>
        <v>21.913123000094661</v>
      </c>
      <c r="Z41" s="9">
        <v>195309081</v>
      </c>
      <c r="AA41" s="120"/>
      <c r="AB41" s="9">
        <f>SUM([11]sectores!$AP$40:$AP$61)</f>
        <v>0</v>
      </c>
      <c r="AC41" s="9"/>
      <c r="AD41" s="9">
        <f>SUM([11]sectores!$AR$40:$AR$61)</f>
        <v>195309081</v>
      </c>
      <c r="AE41" s="9"/>
      <c r="AF41" s="9">
        <f>SUM([11]sectores!$AT$40:$AT$61)</f>
        <v>195309081</v>
      </c>
      <c r="AG41" s="9"/>
      <c r="AH41" s="120"/>
      <c r="AI41" s="120">
        <v>1678421351851</v>
      </c>
      <c r="AJ41" s="120"/>
      <c r="AK41" s="120">
        <f>SUM([11]sectores!$AZ$40:$AZ$61)</f>
        <v>182248684</v>
      </c>
      <c r="AL41" s="120">
        <v>917624066558</v>
      </c>
      <c r="AM41" s="120"/>
      <c r="AN41" s="120">
        <v>313293009068</v>
      </c>
      <c r="AO41" s="120"/>
      <c r="AP41" s="120">
        <v>1230917075626</v>
      </c>
      <c r="AQ41" s="120"/>
      <c r="AS41" s="105"/>
      <c r="AT41" s="105"/>
    </row>
    <row r="42" spans="1:46" s="82" customFormat="1" ht="15.75" x14ac:dyDescent="0.25">
      <c r="A42" s="144" t="s">
        <v>122</v>
      </c>
      <c r="B42" s="109">
        <f>SUM(B43:B44)</f>
        <v>32372009000</v>
      </c>
      <c r="C42" s="110">
        <f>B42/B$72</f>
        <v>8.9351319008240306E-3</v>
      </c>
      <c r="D42" s="109">
        <f>SUM(D43:D44)</f>
        <v>17311725402</v>
      </c>
      <c r="E42" s="111">
        <f>IF(OR(D42=0,B42=0),0,D42/B42)*100</f>
        <v>53.477451467408152</v>
      </c>
      <c r="F42" s="109">
        <f>SUM(F43:F44)</f>
        <v>2957618562</v>
      </c>
      <c r="G42" s="112">
        <f t="shared" si="76"/>
        <v>9.1363454211321891</v>
      </c>
      <c r="H42" s="109">
        <f>SUM(H43:H44)</f>
        <v>20269343964</v>
      </c>
      <c r="I42" s="111">
        <f t="shared" si="77"/>
        <v>62.613796888540342</v>
      </c>
      <c r="J42" s="109">
        <f>SUM(J43:J44)</f>
        <v>0</v>
      </c>
      <c r="K42" s="110">
        <f>J42/J$72</f>
        <v>0</v>
      </c>
      <c r="L42" s="109">
        <f>SUM(L43:L44)</f>
        <v>0</v>
      </c>
      <c r="M42" s="111">
        <f>IF(OR(L42=0,J42=0),0,L42/J42)*100</f>
        <v>0</v>
      </c>
      <c r="N42" s="109">
        <f>SUM(N43:N44)</f>
        <v>0</v>
      </c>
      <c r="O42" s="112">
        <f t="shared" si="79"/>
        <v>0</v>
      </c>
      <c r="P42" s="109">
        <f>SUM(P43:P44)</f>
        <v>0</v>
      </c>
      <c r="Q42" s="111">
        <f t="shared" si="80"/>
        <v>0</v>
      </c>
      <c r="R42" s="109">
        <f>SUM(R43:R44)</f>
        <v>1219649438000</v>
      </c>
      <c r="S42" s="110">
        <f>R42/R$72</f>
        <v>6.008757030126316E-2</v>
      </c>
      <c r="T42" s="109">
        <f>SUM(T43:T44)</f>
        <v>549761152025</v>
      </c>
      <c r="U42" s="111">
        <f>IF(OR(T42=0,R42=0),0,T42/R42)*100</f>
        <v>45.075341724955557</v>
      </c>
      <c r="V42" s="109">
        <f>SUM(V43:V44)</f>
        <v>399527452292</v>
      </c>
      <c r="W42" s="112">
        <f t="shared" si="82"/>
        <v>32.757564579142617</v>
      </c>
      <c r="X42" s="109">
        <f>SUM(X43:X44)</f>
        <v>949288604317</v>
      </c>
      <c r="Y42" s="111">
        <f t="shared" si="83"/>
        <v>77.832906304098188</v>
      </c>
      <c r="Z42" s="109">
        <f>SUM(Z43:Z44)</f>
        <v>0</v>
      </c>
      <c r="AA42" s="117">
        <f>Z42/Z$72</f>
        <v>0</v>
      </c>
      <c r="AB42" s="109">
        <f>SUM(AB43:AB44)</f>
        <v>0</v>
      </c>
      <c r="AC42" s="111">
        <f>IF(OR(AB42=0,Z42=0),0,AB42/Z42)*100</f>
        <v>0</v>
      </c>
      <c r="AD42" s="109">
        <f>SUM(AD43:AD44)</f>
        <v>0</v>
      </c>
      <c r="AE42" s="112">
        <f t="shared" ref="AE42" si="84">IF(OR(AD42=0,Z42=0),0,AD42/Z42)*100</f>
        <v>0</v>
      </c>
      <c r="AF42" s="109">
        <f>SUM(AF43:AF44)</f>
        <v>0</v>
      </c>
      <c r="AG42" s="111">
        <f t="shared" ref="AG42" si="85">IF(OR(AF42=0,Z42=0),0,AF42/Z42)*100</f>
        <v>0</v>
      </c>
      <c r="AH42" s="116">
        <f>SUM(AH43:AH44)</f>
        <v>0</v>
      </c>
      <c r="AI42" s="116">
        <f>SUM(AI43:AI44)</f>
        <v>1252021447000</v>
      </c>
      <c r="AJ42" s="117">
        <f>AI42/AI$72</f>
        <v>4.6780655523654451E-2</v>
      </c>
      <c r="AK42" s="116">
        <f>SUM(AK43:AK44)</f>
        <v>0</v>
      </c>
      <c r="AL42" s="116">
        <f>SUM(AL43:AL44)</f>
        <v>567072877427</v>
      </c>
      <c r="AM42" s="118">
        <f>IF(OR(AL42=0,AI42=0),0,AL42/AI42)*100</f>
        <v>45.292584946190622</v>
      </c>
      <c r="AN42" s="116">
        <f>SUM(AN43:AN44)</f>
        <v>402485070854</v>
      </c>
      <c r="AO42" s="118">
        <f>IF(OR(AN42=0,AI42=0),0,AN42/AI42)*100</f>
        <v>32.146819195342424</v>
      </c>
      <c r="AP42" s="116">
        <f>SUM(AP43:AP44)</f>
        <v>969557948281</v>
      </c>
      <c r="AQ42" s="118">
        <f>IF(OR(AP42=0,AI42=0),0,AP42/AI42)*100</f>
        <v>77.439404141533046</v>
      </c>
      <c r="AS42" s="90"/>
      <c r="AT42" s="91"/>
    </row>
    <row r="43" spans="1:46" x14ac:dyDescent="0.2">
      <c r="A43" s="143" t="str">
        <f>[11]sectores!C62</f>
        <v>SECRETARIA DISTRITAL DE INTEGRACION SOCIAL.</v>
      </c>
      <c r="B43" s="103">
        <f>[11]sectores!D62</f>
        <v>20919762000</v>
      </c>
      <c r="C43" s="92"/>
      <c r="D43" s="9">
        <f>[11]sectores!$I62</f>
        <v>10542789287</v>
      </c>
      <c r="E43" s="92">
        <f>IF(OR(D43=0,B43=0),0,D43/B43)*100</f>
        <v>50.396315632080324</v>
      </c>
      <c r="F43" s="93">
        <f>[11]sectores!$K62</f>
        <v>2426435139</v>
      </c>
      <c r="G43" s="92">
        <f>IF(OR(F43=0,B43=0),0,F43/B43)*100</f>
        <v>11.598770287157187</v>
      </c>
      <c r="H43" s="93">
        <f>[11]sectores!$M62</f>
        <v>12969224426</v>
      </c>
      <c r="I43" s="92">
        <f>IF(OR(H43=0,B43=0),0,H43/B43)*100</f>
        <v>61.995085919237511</v>
      </c>
      <c r="J43" s="103">
        <f>[11]sectores!O62</f>
        <v>0</v>
      </c>
      <c r="K43" s="92"/>
      <c r="L43" s="9">
        <f>[11]sectores!$T62</f>
        <v>0</v>
      </c>
      <c r="M43" s="92">
        <f>IF(OR(L43=0,J43=0),0,L43/J43)*100</f>
        <v>0</v>
      </c>
      <c r="N43" s="93">
        <f>[11]sectores!$V62</f>
        <v>0</v>
      </c>
      <c r="O43" s="92">
        <f>IF(OR(N43=0,J43=0),0,N43/J43)*100</f>
        <v>0</v>
      </c>
      <c r="P43" s="93">
        <f>[11]sectores!$X62</f>
        <v>0</v>
      </c>
      <c r="Q43" s="92">
        <f>IF(OR(P43=0,J43=0),0,P43/J43)*100</f>
        <v>0</v>
      </c>
      <c r="R43" s="103">
        <f>[11]sectores!AB62</f>
        <v>1087266308000</v>
      </c>
      <c r="S43" s="92"/>
      <c r="T43" s="9">
        <f>[11]sectores!$AE62</f>
        <v>502845708475</v>
      </c>
      <c r="U43" s="92">
        <f>IF(OR(T43=0,R43=0),0,T43/R43)*100</f>
        <v>46.248624166417194</v>
      </c>
      <c r="V43" s="93">
        <f>[11]sectores!$AG62</f>
        <v>379417948214</v>
      </c>
      <c r="W43" s="92">
        <f>IF(OR(V43=0,R43=0),0,V43/R43)*100</f>
        <v>34.896505614335652</v>
      </c>
      <c r="X43" s="93">
        <f>[11]sectores!$AI62</f>
        <v>882263656689</v>
      </c>
      <c r="Y43" s="92">
        <f>IF(OR(X43=0,R43=0),0,X43/R43)*100</f>
        <v>81.145129780752839</v>
      </c>
      <c r="Z43" s="93">
        <f>[11]sectores!$AM62</f>
        <v>0</v>
      </c>
      <c r="AA43" s="115"/>
      <c r="AB43" s="93">
        <f>[11]sectores!$AP62</f>
        <v>0</v>
      </c>
      <c r="AC43" s="93"/>
      <c r="AD43" s="93">
        <f>[11]sectores!$AR62</f>
        <v>0</v>
      </c>
      <c r="AE43" s="93"/>
      <c r="AF43" s="93">
        <f>[11]sectores!$AT62</f>
        <v>0</v>
      </c>
      <c r="AG43" s="93"/>
      <c r="AH43" s="115"/>
      <c r="AI43" s="115">
        <f>[11]sectores!$AX62</f>
        <v>1108186070000</v>
      </c>
      <c r="AJ43" s="118"/>
      <c r="AK43" s="115">
        <f>[11]sectores!$AZ62</f>
        <v>0</v>
      </c>
      <c r="AL43" s="115">
        <f>[11]sectores!$BA62</f>
        <v>513388497762</v>
      </c>
      <c r="AM43" s="118"/>
      <c r="AN43" s="115">
        <f>[11]sectores!$BC62</f>
        <v>381844383353</v>
      </c>
      <c r="AO43" s="118"/>
      <c r="AP43" s="115">
        <f>[11]sectores!$BE62</f>
        <v>895232881115</v>
      </c>
      <c r="AQ43" s="164"/>
      <c r="AS43" s="94"/>
      <c r="AT43" s="94"/>
    </row>
    <row r="44" spans="1:46" ht="22.5" x14ac:dyDescent="0.2">
      <c r="A44" s="143" t="str">
        <f>[11]sectores!C63</f>
        <v>INSTITUTO DISTRITAL PARA LA PROTECCION DE JUVENTUD Y LA NIÑEZ DESAMPARADA-IDIPRON..</v>
      </c>
      <c r="B44" s="103">
        <f>[11]sectores!D63</f>
        <v>11452247000</v>
      </c>
      <c r="C44" s="92"/>
      <c r="D44" s="9">
        <f>[11]sectores!$I63</f>
        <v>6768936115</v>
      </c>
      <c r="E44" s="92">
        <f>IF(OR(D44=0,B44=0),0,D44/B44)*100</f>
        <v>59.105746802352414</v>
      </c>
      <c r="F44" s="93">
        <f>[11]sectores!$K63</f>
        <v>531183423</v>
      </c>
      <c r="G44" s="92">
        <f>IF(OR(F44=0,B44=0),0,F44/B44)*100</f>
        <v>4.6382463022322167</v>
      </c>
      <c r="H44" s="93">
        <f>[11]sectores!$M63</f>
        <v>7300119538</v>
      </c>
      <c r="I44" s="92">
        <f>IF(OR(H44=0,B44=0),0,H44/B44)*100</f>
        <v>63.743993104584632</v>
      </c>
      <c r="J44" s="103">
        <f>[11]sectores!O63</f>
        <v>0</v>
      </c>
      <c r="K44" s="92"/>
      <c r="L44" s="9">
        <f>[11]sectores!$T63</f>
        <v>0</v>
      </c>
      <c r="M44" s="92">
        <f>IF(OR(L44=0,J44=0),0,L44/J44)*100</f>
        <v>0</v>
      </c>
      <c r="N44" s="93">
        <f>[11]sectores!$V63</f>
        <v>0</v>
      </c>
      <c r="O44" s="92">
        <f>IF(OR(N44=0,J44=0),0,N44/J44)*100</f>
        <v>0</v>
      </c>
      <c r="P44" s="93">
        <f>[11]sectores!$X63</f>
        <v>0</v>
      </c>
      <c r="Q44" s="92">
        <f>IF(OR(P44=0,J44=0),0,P44/J44)*100</f>
        <v>0</v>
      </c>
      <c r="R44" s="103">
        <f>[11]sectores!AB63</f>
        <v>132383130000</v>
      </c>
      <c r="S44" s="92"/>
      <c r="T44" s="9">
        <f>[11]sectores!$AE63</f>
        <v>46915443550</v>
      </c>
      <c r="U44" s="92">
        <f>IF(OR(T44=0,R44=0),0,T44/R44)*100</f>
        <v>35.439140583849316</v>
      </c>
      <c r="V44" s="93">
        <f>[11]sectores!$AG63</f>
        <v>20109504078</v>
      </c>
      <c r="W44" s="92">
        <f>IF(OR(V44=0,R44=0),0,V44/R44)*100</f>
        <v>15.190382700575217</v>
      </c>
      <c r="X44" s="93">
        <f>[11]sectores!$AI63</f>
        <v>67024947628</v>
      </c>
      <c r="Y44" s="92">
        <f>IF(OR(X44=0,R44=0),0,X44/R44)*100</f>
        <v>50.629523284424536</v>
      </c>
      <c r="Z44" s="93">
        <f>[11]sectores!$AM63</f>
        <v>0</v>
      </c>
      <c r="AA44" s="115"/>
      <c r="AB44" s="93">
        <f>[11]sectores!$AP63</f>
        <v>0</v>
      </c>
      <c r="AC44" s="93"/>
      <c r="AD44" s="93">
        <f>[11]sectores!$AR63</f>
        <v>0</v>
      </c>
      <c r="AE44" s="93"/>
      <c r="AF44" s="93">
        <f>[11]sectores!$AT63</f>
        <v>0</v>
      </c>
      <c r="AG44" s="93"/>
      <c r="AH44" s="115"/>
      <c r="AI44" s="115">
        <f>[11]sectores!$AX63</f>
        <v>143835377000</v>
      </c>
      <c r="AJ44" s="118"/>
      <c r="AK44" s="115">
        <f>[11]sectores!$AZ63</f>
        <v>0</v>
      </c>
      <c r="AL44" s="115">
        <f>[11]sectores!$BA63</f>
        <v>53684379665</v>
      </c>
      <c r="AM44" s="118"/>
      <c r="AN44" s="115">
        <f>[11]sectores!$BC63</f>
        <v>20640687501</v>
      </c>
      <c r="AO44" s="118"/>
      <c r="AP44" s="115">
        <f>[11]sectores!$BE63</f>
        <v>74325067166</v>
      </c>
      <c r="AQ44" s="164"/>
      <c r="AS44" s="94"/>
      <c r="AT44" s="94"/>
    </row>
    <row r="45" spans="1:46" s="82" customFormat="1" ht="15.75" x14ac:dyDescent="0.25">
      <c r="A45" s="144" t="s">
        <v>123</v>
      </c>
      <c r="B45" s="109">
        <f>SUM(B46:B52)</f>
        <v>90639883350</v>
      </c>
      <c r="C45" s="110">
        <f>B45/B$72</f>
        <v>2.5017888547094927E-2</v>
      </c>
      <c r="D45" s="109">
        <f>SUM(D46:D52)</f>
        <v>52437966969</v>
      </c>
      <c r="E45" s="111">
        <f>IF(OR(D45=0,B45=0),0,D45/B45)*100</f>
        <v>57.853083025839972</v>
      </c>
      <c r="F45" s="109">
        <f>SUM(F46:F52)</f>
        <v>7849191594</v>
      </c>
      <c r="G45" s="112">
        <f t="shared" ref="G45" si="86">IF(OR(F45=0,B45=0),0,F45/B45)*100</f>
        <v>8.6597547391923033</v>
      </c>
      <c r="H45" s="109">
        <f>SUM(H46:H52)</f>
        <v>60287158563</v>
      </c>
      <c r="I45" s="111">
        <f t="shared" ref="I45" si="87">IF(OR(H45=0,B45=0),0,H45/B45)*100</f>
        <v>66.512837765032273</v>
      </c>
      <c r="J45" s="109">
        <f>SUM(J46:J52)</f>
        <v>16636472325</v>
      </c>
      <c r="K45" s="110">
        <f>J45/J$72</f>
        <v>9.3794114944794321E-3</v>
      </c>
      <c r="L45" s="109">
        <f>SUM(L46:L52)</f>
        <v>11358577517</v>
      </c>
      <c r="M45" s="111">
        <f>IF(OR(L45=0,J45=0),0,L45/J45)*100</f>
        <v>68.275156506173545</v>
      </c>
      <c r="N45" s="109">
        <f>SUM(N46:N52)</f>
        <v>4888758505</v>
      </c>
      <c r="O45" s="112">
        <f t="shared" ref="O45" si="88">IF(OR(N45=0,J45=0),0,N45/J45)*100</f>
        <v>29.385788101564973</v>
      </c>
      <c r="P45" s="109">
        <f>SUM(P46:P52)</f>
        <v>16247336022</v>
      </c>
      <c r="Q45" s="111">
        <f t="shared" ref="Q45" si="89">IF(OR(P45=0,J45=0),0,P45/J45)*100</f>
        <v>97.660944607738529</v>
      </c>
      <c r="R45" s="109">
        <f>SUM(R46:R52)</f>
        <v>486681437114</v>
      </c>
      <c r="S45" s="110">
        <f>R45/R$72</f>
        <v>2.3976975806147389E-2</v>
      </c>
      <c r="T45" s="109">
        <f>SUM(T46:T52)</f>
        <v>188137635853</v>
      </c>
      <c r="U45" s="111">
        <f>IF(OR(T45=0,R45=0),0,T45/R45)*100</f>
        <v>38.657245069515717</v>
      </c>
      <c r="V45" s="109">
        <f>SUM(V46:V52)</f>
        <v>130440841057.88</v>
      </c>
      <c r="W45" s="112">
        <f t="shared" ref="W45" si="90">IF(OR(V45=0,R45=0),0,V45/R45)*100</f>
        <v>26.80209909615386</v>
      </c>
      <c r="X45" s="109">
        <f>SUM(X46:X52)</f>
        <v>318578476910.88</v>
      </c>
      <c r="Y45" s="111">
        <f t="shared" ref="Y45" si="91">IF(OR(X45=0,R45=0),0,X45/R45)*100</f>
        <v>65.459344165669577</v>
      </c>
      <c r="Z45" s="109">
        <f>SUM(Z46:Z52)</f>
        <v>0</v>
      </c>
      <c r="AA45" s="117">
        <f>Z45/Z$72</f>
        <v>0</v>
      </c>
      <c r="AB45" s="109">
        <f>SUM(AB46:AB52)</f>
        <v>0</v>
      </c>
      <c r="AC45" s="111">
        <f>IF(OR(AB45=0,Z45=0),0,AB45/Z45)*100</f>
        <v>0</v>
      </c>
      <c r="AD45" s="109">
        <f>SUM(AD46:AD52)</f>
        <v>0</v>
      </c>
      <c r="AE45" s="112">
        <f t="shared" ref="AE45" si="92">IF(OR(AD45=0,Z45=0),0,AD45/Z45)*100</f>
        <v>0</v>
      </c>
      <c r="AF45" s="109">
        <f>SUM(AF46:AF52)</f>
        <v>0</v>
      </c>
      <c r="AG45" s="111">
        <f t="shared" ref="AG45" si="93">IF(OR(AF45=0,Z45=0),0,AF45/Z45)*100</f>
        <v>0</v>
      </c>
      <c r="AH45" s="116">
        <f>SUM(AH46:AH52)</f>
        <v>45770089839</v>
      </c>
      <c r="AI45" s="116">
        <f>SUM(AI46:AI52)</f>
        <v>595644736449</v>
      </c>
      <c r="AJ45" s="117">
        <f>AI45/AI$72</f>
        <v>2.2255729961388283E-2</v>
      </c>
      <c r="AK45" s="116">
        <f>SUM(AK46:AK52)</f>
        <v>0</v>
      </c>
      <c r="AL45" s="116">
        <f>SUM(AL46:AL52)</f>
        <v>251934180339</v>
      </c>
      <c r="AM45" s="118">
        <f>IF(OR(AL45=0,AI45=0),0,AL45/AI45)*100</f>
        <v>42.296047446156017</v>
      </c>
      <c r="AN45" s="116">
        <f>SUM(AN46:AN52)</f>
        <v>143178791156.88</v>
      </c>
      <c r="AO45" s="118">
        <f>IF(OR(AN45=0,AI45=0),0,AN45/AI45)*100</f>
        <v>24.037615443469832</v>
      </c>
      <c r="AP45" s="116">
        <f>SUM(AP46:AP52)</f>
        <v>395112971495.88</v>
      </c>
      <c r="AQ45" s="118">
        <f>IF(OR(AP45=0,AI45=0),0,AP45/AI45)*100</f>
        <v>66.333662889625842</v>
      </c>
      <c r="AS45" s="90"/>
      <c r="AT45" s="91"/>
    </row>
    <row r="46" spans="1:46" x14ac:dyDescent="0.2">
      <c r="A46" s="143" t="str">
        <f>[11]sectores!C64</f>
        <v>SECRETARIA DISTRITAL DE CULTURA, RECREACION Y DEPORTE.</v>
      </c>
      <c r="B46" s="103">
        <f>[11]sectores!D64</f>
        <v>13117031000</v>
      </c>
      <c r="C46" s="92"/>
      <c r="D46" s="9">
        <f>[11]sectores!$I64</f>
        <v>7646356192</v>
      </c>
      <c r="E46" s="92">
        <f t="shared" ref="E46" si="94">IF(OR(D46=0,B46=0),0,D46/B46)*100</f>
        <v>58.29334543769852</v>
      </c>
      <c r="F46" s="93">
        <f>[11]sectores!$K64</f>
        <v>1410858030</v>
      </c>
      <c r="G46" s="92">
        <f t="shared" si="0"/>
        <v>10.755925102258278</v>
      </c>
      <c r="H46" s="93">
        <f>[11]sectores!$M64</f>
        <v>9057214222</v>
      </c>
      <c r="I46" s="92">
        <f t="shared" si="1"/>
        <v>69.049270539956794</v>
      </c>
      <c r="J46" s="103">
        <f>[11]sectores!O64</f>
        <v>0</v>
      </c>
      <c r="K46" s="92"/>
      <c r="L46" s="9">
        <f>[11]sectores!$T64</f>
        <v>0</v>
      </c>
      <c r="M46" s="92">
        <f t="shared" ref="M46" si="95">IF(OR(L46=0,J46=0),0,L46/J46)*100</f>
        <v>0</v>
      </c>
      <c r="N46" s="93">
        <f>[11]sectores!$V64</f>
        <v>0</v>
      </c>
      <c r="O46" s="92">
        <f t="shared" ref="O46" si="96">IF(OR(N46=0,J46=0),0,N46/J46)*100</f>
        <v>0</v>
      </c>
      <c r="P46" s="93">
        <f>[11]sectores!$X64</f>
        <v>0</v>
      </c>
      <c r="Q46" s="92">
        <f t="shared" ref="Q46" si="97">IF(OR(P46=0,J46=0),0,P46/J46)*100</f>
        <v>0</v>
      </c>
      <c r="R46" s="103">
        <f>[11]sectores!AB64</f>
        <v>54505861000</v>
      </c>
      <c r="S46" s="92"/>
      <c r="T46" s="9">
        <f>[11]sectores!$AE64</f>
        <v>26890969614</v>
      </c>
      <c r="U46" s="92">
        <f t="shared" ref="U46" si="98">IF(OR(T46=0,R46=0),0,T46/R46)*100</f>
        <v>49.335923001014514</v>
      </c>
      <c r="V46" s="93">
        <f>[11]sectores!$AG64</f>
        <v>21552359420</v>
      </c>
      <c r="W46" s="92">
        <f t="shared" ref="W46" si="99">IF(OR(V46=0,R46=0),0,V46/R46)*100</f>
        <v>39.541361285899143</v>
      </c>
      <c r="X46" s="93">
        <f>[11]sectores!$AI64</f>
        <v>48443329034</v>
      </c>
      <c r="Y46" s="92">
        <f t="shared" ref="Y46" si="100">IF(OR(X46=0,R46=0),0,X46/R46)*100</f>
        <v>88.877284286913664</v>
      </c>
      <c r="Z46" s="93">
        <f>[11]sectores!$AM64</f>
        <v>0</v>
      </c>
      <c r="AA46" s="115"/>
      <c r="AB46" s="93">
        <f>[11]sectores!$AP64</f>
        <v>0</v>
      </c>
      <c r="AC46" s="93"/>
      <c r="AD46" s="93">
        <f>[11]sectores!$AR64</f>
        <v>0</v>
      </c>
      <c r="AE46" s="93"/>
      <c r="AF46" s="93">
        <f>[11]sectores!$AT64</f>
        <v>0</v>
      </c>
      <c r="AG46" s="93"/>
      <c r="AH46" s="115"/>
      <c r="AI46" s="115">
        <f>[11]sectores!$AX64</f>
        <v>67622892000</v>
      </c>
      <c r="AJ46" s="118"/>
      <c r="AK46" s="115">
        <f>[11]sectores!$AZ64</f>
        <v>0</v>
      </c>
      <c r="AL46" s="115">
        <f>[11]sectores!$BA64</f>
        <v>34537325806</v>
      </c>
      <c r="AM46" s="118"/>
      <c r="AN46" s="115">
        <f>[11]sectores!$BC64</f>
        <v>22963217450</v>
      </c>
      <c r="AO46" s="118"/>
      <c r="AP46" s="115">
        <f>[11]sectores!$BE64</f>
        <v>57500543256</v>
      </c>
      <c r="AQ46" s="164"/>
      <c r="AS46" s="94"/>
      <c r="AT46" s="94"/>
    </row>
    <row r="47" spans="1:46" x14ac:dyDescent="0.2">
      <c r="A47" s="143" t="str">
        <f>[11]sectores!C65</f>
        <v>CANAL CAPITAL LTDA...</v>
      </c>
      <c r="B47" s="114">
        <v>8546178350</v>
      </c>
      <c r="C47" s="92"/>
      <c r="D47" s="9">
        <f>[11]sectores!$I65</f>
        <v>4974187718</v>
      </c>
      <c r="E47" s="92">
        <f t="shared" ref="E47:E48" si="101">IF(OR(D47=0,B47=0),0,D47/B47)*100</f>
        <v>58.203649798626067</v>
      </c>
      <c r="F47" s="93">
        <f>[11]sectores!$K65</f>
        <v>1282413784</v>
      </c>
      <c r="G47" s="92">
        <f t="shared" ref="G47:G48" si="102">IF(OR(F47=0,B47=0),0,F47/B47)*100</f>
        <v>15.005698822093972</v>
      </c>
      <c r="H47" s="93">
        <f>[11]sectores!$M65</f>
        <v>6256601502</v>
      </c>
      <c r="I47" s="92">
        <f t="shared" ref="I47:I48" si="103">IF(OR(H47=0,B47=0),0,H47/B47)*100</f>
        <v>73.209348620720036</v>
      </c>
      <c r="J47" s="114">
        <v>16636472325</v>
      </c>
      <c r="K47" s="92"/>
      <c r="L47" s="9">
        <f>[11]sectores!$T65</f>
        <v>11358577517</v>
      </c>
      <c r="M47" s="92">
        <f t="shared" ref="M47:M48" si="104">IF(OR(L47=0,J47=0),0,L47/J47)*100</f>
        <v>68.275156506173545</v>
      </c>
      <c r="N47" s="93">
        <f>[11]sectores!$V65</f>
        <v>4888758505</v>
      </c>
      <c r="O47" s="92">
        <f t="shared" ref="O47:O48" si="105">IF(OR(N47=0,J47=0),0,N47/J47)*100</f>
        <v>29.385788101564973</v>
      </c>
      <c r="P47" s="93">
        <f>[11]sectores!$X65</f>
        <v>16247336022</v>
      </c>
      <c r="Q47" s="92">
        <f t="shared" ref="Q47:Q48" si="106">IF(OR(P47=0,J47=0),0,P47/J47)*100</f>
        <v>97.660944607738529</v>
      </c>
      <c r="R47" s="114">
        <f>[11]sectores!AB65</f>
        <v>18900495504</v>
      </c>
      <c r="S47" s="92"/>
      <c r="T47" s="9">
        <f>[11]sectores!$AE65</f>
        <v>3282399513</v>
      </c>
      <c r="U47" s="92">
        <f t="shared" ref="U47:U48" si="107">IF(OR(T47=0,R47=0),0,T47/R47)*100</f>
        <v>17.366737884228119</v>
      </c>
      <c r="V47" s="93">
        <f>[11]sectores!$AG65</f>
        <v>1417789203</v>
      </c>
      <c r="W47" s="92">
        <f t="shared" ref="W47:W48" si="108">IF(OR(V47=0,R47=0),0,V47/R47)*100</f>
        <v>7.5013335110708956</v>
      </c>
      <c r="X47" s="93">
        <f>[11]sectores!$AI65</f>
        <v>4700188716</v>
      </c>
      <c r="Y47" s="92">
        <f t="shared" ref="Y47:Y48" si="109">IF(OR(X47=0,R47=0),0,X47/R47)*100</f>
        <v>24.868071395299012</v>
      </c>
      <c r="Z47" s="93">
        <f>[11]sectores!$AM65</f>
        <v>0</v>
      </c>
      <c r="AA47" s="115"/>
      <c r="AB47" s="93">
        <f>[11]sectores!$AP65</f>
        <v>0</v>
      </c>
      <c r="AC47" s="93"/>
      <c r="AD47" s="93">
        <f>[11]sectores!$AR65</f>
        <v>0</v>
      </c>
      <c r="AE47" s="93"/>
      <c r="AF47" s="93">
        <f>[11]sectores!$AT65</f>
        <v>0</v>
      </c>
      <c r="AG47" s="93"/>
      <c r="AH47" s="115">
        <f>AI47-AK47</f>
        <v>45770089839</v>
      </c>
      <c r="AI47" s="115">
        <f>[11]sectores!$AX65</f>
        <v>45770089839</v>
      </c>
      <c r="AJ47" s="118"/>
      <c r="AK47" s="115">
        <f>[11]sectores!$AZ65</f>
        <v>0</v>
      </c>
      <c r="AL47" s="115">
        <f>[11]sectores!$BA65</f>
        <v>19615164748</v>
      </c>
      <c r="AM47" s="118"/>
      <c r="AN47" s="115">
        <f>[11]sectores!$BC65</f>
        <v>7588961492</v>
      </c>
      <c r="AO47" s="118"/>
      <c r="AP47" s="115">
        <f>[11]sectores!$BE65</f>
        <v>27204126240</v>
      </c>
      <c r="AQ47" s="164"/>
      <c r="AS47" s="94"/>
      <c r="AT47" s="94"/>
    </row>
    <row r="48" spans="1:46" x14ac:dyDescent="0.2">
      <c r="A48" s="143" t="str">
        <f>[11]sectores!C67</f>
        <v>INSTITUTO DISTRITAL PARA LA RECREACION Y EL DEPORTE - IDRD.</v>
      </c>
      <c r="B48" s="103">
        <f>[11]sectores!D67</f>
        <v>28431314000</v>
      </c>
      <c r="C48" s="92"/>
      <c r="D48" s="9">
        <f>[11]sectores!$I67</f>
        <v>17557116547</v>
      </c>
      <c r="E48" s="92">
        <f t="shared" si="101"/>
        <v>61.752743988547273</v>
      </c>
      <c r="F48" s="93">
        <f>[11]sectores!$K67</f>
        <v>1584809230</v>
      </c>
      <c r="G48" s="92">
        <f t="shared" si="102"/>
        <v>5.5741680810109582</v>
      </c>
      <c r="H48" s="93">
        <f>[11]sectores!$M67</f>
        <v>19141925777</v>
      </c>
      <c r="I48" s="92">
        <f t="shared" si="103"/>
        <v>67.326912069558233</v>
      </c>
      <c r="J48" s="103">
        <f>[11]sectores!O67</f>
        <v>0</v>
      </c>
      <c r="K48" s="92"/>
      <c r="L48" s="9">
        <f>[11]sectores!$T67</f>
        <v>0</v>
      </c>
      <c r="M48" s="92">
        <f t="shared" si="104"/>
        <v>0</v>
      </c>
      <c r="N48" s="93">
        <f>[11]sectores!$V67</f>
        <v>0</v>
      </c>
      <c r="O48" s="92">
        <f t="shared" si="105"/>
        <v>0</v>
      </c>
      <c r="P48" s="93">
        <f>[11]sectores!$X67</f>
        <v>0</v>
      </c>
      <c r="Q48" s="92">
        <f t="shared" si="106"/>
        <v>0</v>
      </c>
      <c r="R48" s="103">
        <f>[11]sectores!AB67</f>
        <v>217392218000</v>
      </c>
      <c r="S48" s="92"/>
      <c r="T48" s="9">
        <f>[11]sectores!$AE67</f>
        <v>55178854223</v>
      </c>
      <c r="U48" s="92">
        <f t="shared" si="107"/>
        <v>25.382166266411616</v>
      </c>
      <c r="V48" s="93">
        <f>[11]sectores!$AG67</f>
        <v>49984403764.880005</v>
      </c>
      <c r="W48" s="92">
        <f t="shared" si="108"/>
        <v>22.992729098002947</v>
      </c>
      <c r="X48" s="93">
        <f>[11]sectores!$AI67</f>
        <v>105163257987.88</v>
      </c>
      <c r="Y48" s="92">
        <f t="shared" si="109"/>
        <v>48.374895364414563</v>
      </c>
      <c r="Z48" s="93">
        <f>[11]sectores!$AM67</f>
        <v>0</v>
      </c>
      <c r="AA48" s="115"/>
      <c r="AB48" s="93">
        <f>[11]sectores!$AP67</f>
        <v>0</v>
      </c>
      <c r="AC48" s="93"/>
      <c r="AD48" s="93">
        <f>[11]sectores!$AR67</f>
        <v>0</v>
      </c>
      <c r="AE48" s="93"/>
      <c r="AF48" s="93">
        <f>[11]sectores!$AT67</f>
        <v>0</v>
      </c>
      <c r="AG48" s="93"/>
      <c r="AH48" s="115"/>
      <c r="AI48" s="115">
        <f>[11]sectores!$AX67</f>
        <v>245823532000</v>
      </c>
      <c r="AJ48" s="118"/>
      <c r="AK48" s="115">
        <f>[11]sectores!$AZ67</f>
        <v>0</v>
      </c>
      <c r="AL48" s="115">
        <f>[11]sectores!$BA67</f>
        <v>72735970770</v>
      </c>
      <c r="AM48" s="118"/>
      <c r="AN48" s="115">
        <f>[11]sectores!$BC67</f>
        <v>51569212994.880005</v>
      </c>
      <c r="AO48" s="118"/>
      <c r="AP48" s="115">
        <f>[11]sectores!$BE67</f>
        <v>124305183764.88</v>
      </c>
      <c r="AQ48" s="164"/>
      <c r="AS48" s="94"/>
      <c r="AT48" s="94"/>
    </row>
    <row r="49" spans="1:46" x14ac:dyDescent="0.2">
      <c r="A49" s="143" t="str">
        <f>[11]sectores!C68</f>
        <v>INSTITUTO DISTRITAL DEL PATRIMONIO CULTURAL -IDPC.</v>
      </c>
      <c r="B49" s="103">
        <f>[11]sectores!D68</f>
        <v>5500699000</v>
      </c>
      <c r="C49" s="92"/>
      <c r="D49" s="9">
        <f>[11]sectores!$I68</f>
        <v>2339034596</v>
      </c>
      <c r="E49" s="92">
        <f t="shared" ref="E49:E52" si="110">IF(OR(D49=0,B49=0),0,D49/B49)*100</f>
        <v>42.522497522587585</v>
      </c>
      <c r="F49" s="93">
        <f>[11]sectores!$K68</f>
        <v>469426552</v>
      </c>
      <c r="G49" s="92">
        <f t="shared" ref="G49:G53" si="111">IF(OR(F49=0,B49=0),0,F49/B49)*100</f>
        <v>8.5339436315275581</v>
      </c>
      <c r="H49" s="93">
        <f>[11]sectores!$M68</f>
        <v>2808461148</v>
      </c>
      <c r="I49" s="92">
        <f t="shared" ref="I49:I53" si="112">IF(OR(H49=0,B49=0),0,H49/B49)*100</f>
        <v>51.056441154115142</v>
      </c>
      <c r="J49" s="103">
        <f>[11]sectores!O68</f>
        <v>0</v>
      </c>
      <c r="K49" s="92"/>
      <c r="L49" s="9">
        <f>[11]sectores!$T68</f>
        <v>0</v>
      </c>
      <c r="M49" s="92">
        <f t="shared" ref="M49:M52" si="113">IF(OR(L49=0,J49=0),0,L49/J49)*100</f>
        <v>0</v>
      </c>
      <c r="N49" s="93">
        <f>[11]sectores!$V68</f>
        <v>0</v>
      </c>
      <c r="O49" s="92">
        <f t="shared" ref="O49:O53" si="114">IF(OR(N49=0,J49=0),0,N49/J49)*100</f>
        <v>0</v>
      </c>
      <c r="P49" s="93">
        <f>[11]sectores!$X68</f>
        <v>0</v>
      </c>
      <c r="Q49" s="92">
        <f t="shared" ref="Q49:Q53" si="115">IF(OR(P49=0,J49=0),0,P49/J49)*100</f>
        <v>0</v>
      </c>
      <c r="R49" s="103">
        <f>[11]sectores!AB68</f>
        <v>28454892185</v>
      </c>
      <c r="S49" s="92"/>
      <c r="T49" s="9">
        <f>[11]sectores!$AE68</f>
        <v>8058534057</v>
      </c>
      <c r="U49" s="92">
        <f t="shared" ref="U49:U52" si="116">IF(OR(T49=0,R49=0),0,T49/R49)*100</f>
        <v>28.320381622278845</v>
      </c>
      <c r="V49" s="93">
        <f>[11]sectores!$AG68</f>
        <v>9574161895</v>
      </c>
      <c r="W49" s="92">
        <f t="shared" ref="W49:W53" si="117">IF(OR(V49=0,R49=0),0,V49/R49)*100</f>
        <v>33.646804327190601</v>
      </c>
      <c r="X49" s="93">
        <f>[11]sectores!$AI68</f>
        <v>17632695952</v>
      </c>
      <c r="Y49" s="92">
        <f t="shared" ref="Y49:Y53" si="118">IF(OR(X49=0,R49=0),0,X49/R49)*100</f>
        <v>61.967185949469453</v>
      </c>
      <c r="Z49" s="93">
        <f>[11]sectores!$AM68</f>
        <v>0</v>
      </c>
      <c r="AA49" s="115"/>
      <c r="AB49" s="93">
        <f>[11]sectores!$AP68</f>
        <v>0</v>
      </c>
      <c r="AC49" s="93"/>
      <c r="AD49" s="93">
        <f>[11]sectores!$AR68</f>
        <v>0</v>
      </c>
      <c r="AE49" s="93"/>
      <c r="AF49" s="93">
        <f>[11]sectores!$AT68</f>
        <v>0</v>
      </c>
      <c r="AG49" s="93"/>
      <c r="AH49" s="115"/>
      <c r="AI49" s="115">
        <f>[11]sectores!$AX68</f>
        <v>33955591185</v>
      </c>
      <c r="AJ49" s="118"/>
      <c r="AK49" s="115">
        <f>[11]sectores!$AZ68</f>
        <v>0</v>
      </c>
      <c r="AL49" s="115">
        <f>[11]sectores!$BA68</f>
        <v>10397568653</v>
      </c>
      <c r="AM49" s="118"/>
      <c r="AN49" s="115">
        <f>[11]sectores!$BC68</f>
        <v>10043588447</v>
      </c>
      <c r="AO49" s="118"/>
      <c r="AP49" s="115">
        <f>[11]sectores!$BE68</f>
        <v>20441157100</v>
      </c>
      <c r="AQ49" s="164"/>
      <c r="AS49" s="94"/>
      <c r="AT49" s="94"/>
    </row>
    <row r="50" spans="1:46" x14ac:dyDescent="0.2">
      <c r="A50" s="143" t="str">
        <f>[11]sectores!C69</f>
        <v>FUNDACION GILBERTO ALZATE AVENDAÑO..</v>
      </c>
      <c r="B50" s="103">
        <f>[11]sectores!D69</f>
        <v>3761761000</v>
      </c>
      <c r="C50" s="92"/>
      <c r="D50" s="9">
        <f>[11]sectores!$I69</f>
        <v>1987947490</v>
      </c>
      <c r="E50" s="92">
        <f t="shared" si="110"/>
        <v>52.846193312121635</v>
      </c>
      <c r="F50" s="93">
        <f>[11]sectores!$K69</f>
        <v>240247685</v>
      </c>
      <c r="G50" s="92">
        <f t="shared" si="111"/>
        <v>6.3865749312622473</v>
      </c>
      <c r="H50" s="93">
        <f>[11]sectores!$M69</f>
        <v>2228195175</v>
      </c>
      <c r="I50" s="92">
        <f t="shared" si="112"/>
        <v>59.23276824338388</v>
      </c>
      <c r="J50" s="103">
        <f>[11]sectores!O69</f>
        <v>0</v>
      </c>
      <c r="K50" s="92"/>
      <c r="L50" s="9">
        <f>[11]sectores!$T69</f>
        <v>0</v>
      </c>
      <c r="M50" s="92">
        <f t="shared" si="113"/>
        <v>0</v>
      </c>
      <c r="N50" s="93">
        <f>[11]sectores!$V69</f>
        <v>0</v>
      </c>
      <c r="O50" s="92">
        <f t="shared" si="114"/>
        <v>0</v>
      </c>
      <c r="P50" s="93">
        <f>[11]sectores!$X69</f>
        <v>0</v>
      </c>
      <c r="Q50" s="92">
        <f t="shared" si="115"/>
        <v>0</v>
      </c>
      <c r="R50" s="103">
        <f>[11]sectores!AB69</f>
        <v>3544000000</v>
      </c>
      <c r="S50" s="92"/>
      <c r="T50" s="9">
        <f>[11]sectores!$AE69</f>
        <v>1417156466</v>
      </c>
      <c r="U50" s="92">
        <f t="shared" si="116"/>
        <v>39.987484932279912</v>
      </c>
      <c r="V50" s="93">
        <f>[11]sectores!$AG69</f>
        <v>1359441776</v>
      </c>
      <c r="W50" s="92">
        <f t="shared" si="117"/>
        <v>38.358966591422124</v>
      </c>
      <c r="X50" s="93">
        <f>[11]sectores!$AI69</f>
        <v>2776598242</v>
      </c>
      <c r="Y50" s="92">
        <f t="shared" si="118"/>
        <v>78.346451523702029</v>
      </c>
      <c r="Z50" s="93">
        <f>[11]sectores!$AM69</f>
        <v>0</v>
      </c>
      <c r="AA50" s="115"/>
      <c r="AB50" s="93">
        <f>[11]sectores!$AP69</f>
        <v>0</v>
      </c>
      <c r="AC50" s="93"/>
      <c r="AD50" s="93">
        <f>[11]sectores!$AR69</f>
        <v>0</v>
      </c>
      <c r="AE50" s="93"/>
      <c r="AF50" s="93">
        <f>[11]sectores!$AT69</f>
        <v>0</v>
      </c>
      <c r="AG50" s="93"/>
      <c r="AH50" s="115"/>
      <c r="AI50" s="115">
        <f>[11]sectores!$AX69</f>
        <v>7305761000</v>
      </c>
      <c r="AJ50" s="118"/>
      <c r="AK50" s="115">
        <f>[11]sectores!$AZ69</f>
        <v>0</v>
      </c>
      <c r="AL50" s="115">
        <f>[11]sectores!$BA69</f>
        <v>3405103956</v>
      </c>
      <c r="AM50" s="118"/>
      <c r="AN50" s="115">
        <f>[11]sectores!$BC69</f>
        <v>1599689461</v>
      </c>
      <c r="AO50" s="118"/>
      <c r="AP50" s="115">
        <f>[11]sectores!$BE69</f>
        <v>5004793417</v>
      </c>
      <c r="AQ50" s="164"/>
      <c r="AS50" s="94"/>
      <c r="AT50" s="94"/>
    </row>
    <row r="51" spans="1:46" x14ac:dyDescent="0.2">
      <c r="A51" s="143" t="str">
        <f>[11]sectores!C70</f>
        <v>ORQUESTA FILARMONICA DE BOGOTA, D.C..</v>
      </c>
      <c r="B51" s="103">
        <f>[11]sectores!D70</f>
        <v>22155894000</v>
      </c>
      <c r="C51" s="92"/>
      <c r="D51" s="9">
        <f>[11]sectores!$I70</f>
        <v>13057750017</v>
      </c>
      <c r="E51" s="92">
        <f t="shared" si="110"/>
        <v>58.935784839013941</v>
      </c>
      <c r="F51" s="93">
        <f>[11]sectores!$K70</f>
        <v>588122647</v>
      </c>
      <c r="G51" s="92">
        <f t="shared" si="111"/>
        <v>2.6544749085728609</v>
      </c>
      <c r="H51" s="93">
        <f>[11]sectores!$M70</f>
        <v>13645872664</v>
      </c>
      <c r="I51" s="92">
        <f t="shared" si="112"/>
        <v>61.590259747586806</v>
      </c>
      <c r="J51" s="103">
        <f>[11]sectores!O70</f>
        <v>0</v>
      </c>
      <c r="K51" s="92"/>
      <c r="L51" s="9">
        <f>[11]sectores!$T70</f>
        <v>0</v>
      </c>
      <c r="M51" s="92">
        <f t="shared" si="113"/>
        <v>0</v>
      </c>
      <c r="N51" s="93">
        <f>[11]sectores!$V70</f>
        <v>0</v>
      </c>
      <c r="O51" s="92">
        <f t="shared" si="114"/>
        <v>0</v>
      </c>
      <c r="P51" s="93">
        <f>[11]sectores!$X70</f>
        <v>0</v>
      </c>
      <c r="Q51" s="92">
        <f t="shared" si="115"/>
        <v>0</v>
      </c>
      <c r="R51" s="103">
        <f>[11]sectores!AB70</f>
        <v>26428447433</v>
      </c>
      <c r="S51" s="92"/>
      <c r="T51" s="9">
        <f>[11]sectores!$AE70</f>
        <v>12730213961</v>
      </c>
      <c r="U51" s="92">
        <f t="shared" si="116"/>
        <v>48.168603143536764</v>
      </c>
      <c r="V51" s="93">
        <f>[11]sectores!$AG70</f>
        <v>9752353250</v>
      </c>
      <c r="W51" s="92">
        <f t="shared" si="117"/>
        <v>36.900969210255916</v>
      </c>
      <c r="X51" s="93">
        <f>[11]sectores!$AI70</f>
        <v>22482567211</v>
      </c>
      <c r="Y51" s="92">
        <f t="shared" si="118"/>
        <v>85.069572353792694</v>
      </c>
      <c r="Z51" s="93">
        <f>[11]sectores!$AM70</f>
        <v>0</v>
      </c>
      <c r="AA51" s="115"/>
      <c r="AB51" s="93">
        <f>[11]sectores!$AP70</f>
        <v>0</v>
      </c>
      <c r="AC51" s="93"/>
      <c r="AD51" s="93">
        <f>[11]sectores!$AR70</f>
        <v>0</v>
      </c>
      <c r="AE51" s="93"/>
      <c r="AF51" s="93">
        <f>[11]sectores!$AT70</f>
        <v>0</v>
      </c>
      <c r="AG51" s="93"/>
      <c r="AH51" s="115"/>
      <c r="AI51" s="115">
        <f>[11]sectores!$AX70</f>
        <v>48584341433</v>
      </c>
      <c r="AJ51" s="118"/>
      <c r="AK51" s="115">
        <f>[11]sectores!$AZ70</f>
        <v>0</v>
      </c>
      <c r="AL51" s="115">
        <f>[11]sectores!$BA70</f>
        <v>25787963978</v>
      </c>
      <c r="AM51" s="118"/>
      <c r="AN51" s="115">
        <f>[11]sectores!$BC70</f>
        <v>10340475897</v>
      </c>
      <c r="AO51" s="118"/>
      <c r="AP51" s="115">
        <f>[11]sectores!$BE70</f>
        <v>36128439875</v>
      </c>
      <c r="AQ51" s="164"/>
      <c r="AS51" s="94"/>
      <c r="AT51" s="94"/>
    </row>
    <row r="52" spans="1:46" x14ac:dyDescent="0.2">
      <c r="A52" s="143" t="str">
        <f>[11]sectores!C71</f>
        <v>INSTITUTO DISTRITAL DE LAS ARTES - IDARTES.</v>
      </c>
      <c r="B52" s="103">
        <f>[11]sectores!D71</f>
        <v>9127006000</v>
      </c>
      <c r="C52" s="92"/>
      <c r="D52" s="9">
        <f>[11]sectores!$I71</f>
        <v>4875574409</v>
      </c>
      <c r="E52" s="92">
        <f t="shared" si="110"/>
        <v>53.419208982660905</v>
      </c>
      <c r="F52" s="93">
        <f>[11]sectores!$K71</f>
        <v>2273313666</v>
      </c>
      <c r="G52" s="92">
        <f t="shared" si="111"/>
        <v>24.907550909904081</v>
      </c>
      <c r="H52" s="93">
        <f>[11]sectores!$M71</f>
        <v>7148888075</v>
      </c>
      <c r="I52" s="92">
        <f t="shared" si="112"/>
        <v>78.326759892564993</v>
      </c>
      <c r="J52" s="103">
        <f>[11]sectores!O71</f>
        <v>0</v>
      </c>
      <c r="K52" s="92"/>
      <c r="L52" s="9">
        <f>[11]sectores!$T71</f>
        <v>0</v>
      </c>
      <c r="M52" s="92">
        <f t="shared" si="113"/>
        <v>0</v>
      </c>
      <c r="N52" s="93">
        <f>[11]sectores!$V71</f>
        <v>0</v>
      </c>
      <c r="O52" s="92">
        <f t="shared" si="114"/>
        <v>0</v>
      </c>
      <c r="P52" s="93">
        <f>[11]sectores!$X71</f>
        <v>0</v>
      </c>
      <c r="Q52" s="92">
        <f t="shared" si="115"/>
        <v>0</v>
      </c>
      <c r="R52" s="114">
        <f>[11]sectores!AB71</f>
        <v>137455522992</v>
      </c>
      <c r="S52" s="92"/>
      <c r="T52" s="9">
        <f>[11]sectores!$AE71</f>
        <v>80579508019</v>
      </c>
      <c r="U52" s="92">
        <f t="shared" si="116"/>
        <v>58.622241045701585</v>
      </c>
      <c r="V52" s="93">
        <f>[11]sectores!$AG71</f>
        <v>36800331749</v>
      </c>
      <c r="W52" s="92">
        <f t="shared" si="117"/>
        <v>26.772537725633477</v>
      </c>
      <c r="X52" s="93">
        <f>[11]sectores!$AI71</f>
        <v>117379839768</v>
      </c>
      <c r="Y52" s="92">
        <f t="shared" si="118"/>
        <v>85.394778771335055</v>
      </c>
      <c r="Z52" s="93">
        <f>[11]sectores!$AM71</f>
        <v>0</v>
      </c>
      <c r="AA52" s="115"/>
      <c r="AB52" s="93">
        <f>[11]sectores!$AP71</f>
        <v>0</v>
      </c>
      <c r="AC52" s="93"/>
      <c r="AD52" s="93">
        <f>[11]sectores!$AR71</f>
        <v>0</v>
      </c>
      <c r="AE52" s="93"/>
      <c r="AF52" s="93">
        <f>[11]sectores!$AT71</f>
        <v>0</v>
      </c>
      <c r="AG52" s="93"/>
      <c r="AH52" s="115"/>
      <c r="AI52" s="115">
        <f>[11]sectores!$AX71</f>
        <v>146582528992</v>
      </c>
      <c r="AJ52" s="118"/>
      <c r="AK52" s="115">
        <f>[11]sectores!$AZ71</f>
        <v>0</v>
      </c>
      <c r="AL52" s="115">
        <f>[11]sectores!$BA71</f>
        <v>85455082428</v>
      </c>
      <c r="AM52" s="118"/>
      <c r="AN52" s="115">
        <f>[11]sectores!$BC71</f>
        <v>39073645415</v>
      </c>
      <c r="AO52" s="118"/>
      <c r="AP52" s="115">
        <f>[11]sectores!$BE71</f>
        <v>124528727843</v>
      </c>
      <c r="AQ52" s="164"/>
      <c r="AS52" s="94"/>
      <c r="AT52" s="94"/>
    </row>
    <row r="53" spans="1:46" s="82" customFormat="1" ht="15.75" x14ac:dyDescent="0.25">
      <c r="A53" s="144" t="s">
        <v>124</v>
      </c>
      <c r="B53" s="109">
        <f>SUM(B54:B56)</f>
        <v>39467761000</v>
      </c>
      <c r="C53" s="110">
        <f>B53/B$72</f>
        <v>1.0893659715873628E-2</v>
      </c>
      <c r="D53" s="109">
        <f>SUM(D54:D56)</f>
        <v>20112022798</v>
      </c>
      <c r="E53" s="111">
        <f>IF(OR(D53=0,B53=0),0,D53/B53)*100</f>
        <v>50.95810425628148</v>
      </c>
      <c r="F53" s="109">
        <f>SUM(F54:F56)</f>
        <v>4807870712</v>
      </c>
      <c r="G53" s="112">
        <f t="shared" si="111"/>
        <v>12.181767068063476</v>
      </c>
      <c r="H53" s="109">
        <f>SUM(H54:H56)</f>
        <v>24919893510</v>
      </c>
      <c r="I53" s="111">
        <f>IF(OR(H53=0,B53=0),0,H53/B53)*100</f>
        <v>63.139871324344952</v>
      </c>
      <c r="J53" s="109">
        <f>SUM(J54:J56)</f>
        <v>0</v>
      </c>
      <c r="K53" s="110">
        <f>J53/J$72</f>
        <v>0</v>
      </c>
      <c r="L53" s="109">
        <f>SUM(L54:L56)</f>
        <v>0</v>
      </c>
      <c r="M53" s="111">
        <f>IF(OR(L53=0,J53=0),0,L53/J53)*100</f>
        <v>0</v>
      </c>
      <c r="N53" s="109">
        <f>SUM(N54:N56)</f>
        <v>0</v>
      </c>
      <c r="O53" s="112">
        <f t="shared" si="114"/>
        <v>0</v>
      </c>
      <c r="P53" s="109">
        <f>SUM(P54:P56)</f>
        <v>0</v>
      </c>
      <c r="Q53" s="111">
        <f t="shared" si="115"/>
        <v>0</v>
      </c>
      <c r="R53" s="109">
        <f>SUM(R54:R56)</f>
        <v>148577055826</v>
      </c>
      <c r="S53" s="110">
        <f>R53/R$72</f>
        <v>7.3198363471877201E-3</v>
      </c>
      <c r="T53" s="109">
        <f>SUM(T54:T56)</f>
        <v>41562131968</v>
      </c>
      <c r="U53" s="111">
        <f>IF(OR(T53=0,R53=0),0,T53/R53)*100</f>
        <v>27.973452385995458</v>
      </c>
      <c r="V53" s="109">
        <f>SUM(V54:V56)</f>
        <v>46064332569</v>
      </c>
      <c r="W53" s="112">
        <f t="shared" si="117"/>
        <v>31.003664942012566</v>
      </c>
      <c r="X53" s="109">
        <f>SUM(X54:X56)</f>
        <v>87626464537</v>
      </c>
      <c r="Y53" s="111">
        <f t="shared" si="118"/>
        <v>58.977117328008021</v>
      </c>
      <c r="Z53" s="109">
        <f>SUM(Z54:Z56)</f>
        <v>0</v>
      </c>
      <c r="AA53" s="117">
        <f>Z53/Z$72</f>
        <v>0</v>
      </c>
      <c r="AB53" s="109">
        <f>SUM(AB54:AB56)</f>
        <v>0</v>
      </c>
      <c r="AC53" s="111">
        <f>IF(OR(AB53=0,Z53=0),0,AB53/Z53)*100</f>
        <v>0</v>
      </c>
      <c r="AD53" s="109">
        <f>SUM(AD54:AD56)</f>
        <v>0</v>
      </c>
      <c r="AE53" s="112">
        <f t="shared" ref="AE53" si="119">IF(OR(AD53=0,Z53=0),0,AD53/Z53)*100</f>
        <v>0</v>
      </c>
      <c r="AF53" s="109">
        <f>SUM(AF54:AF56)</f>
        <v>0</v>
      </c>
      <c r="AG53" s="111">
        <f t="shared" ref="AG53" si="120">IF(OR(AF53=0,Z53=0),0,AF53/Z53)*100</f>
        <v>0</v>
      </c>
      <c r="AH53" s="116">
        <f>SUM(AH54:AH56)</f>
        <v>0</v>
      </c>
      <c r="AI53" s="116">
        <f>SUM(AI54:AI56)</f>
        <v>188044816826</v>
      </c>
      <c r="AJ53" s="117">
        <f>AI53/AI$72</f>
        <v>7.0261254869269079E-3</v>
      </c>
      <c r="AK53" s="116">
        <f>SUM(AK54:AK56)</f>
        <v>0</v>
      </c>
      <c r="AL53" s="116">
        <f>SUM(AL54:AL56)</f>
        <v>61674154766</v>
      </c>
      <c r="AM53" s="118">
        <f>IF(OR(AL53=0,AI53=0),0,AL53/AI53)*100</f>
        <v>32.797582941660011</v>
      </c>
      <c r="AN53" s="116">
        <f>SUM(AN54:AN56)</f>
        <v>50872203281</v>
      </c>
      <c r="AO53" s="118">
        <f>IF(OR(AN53=0,AI53=0),0,AN53/AI53)*100</f>
        <v>27.053233447041841</v>
      </c>
      <c r="AP53" s="116">
        <f>SUM(AP54:AP56)</f>
        <v>112546358047</v>
      </c>
      <c r="AQ53" s="118">
        <f>IF(OR(AP53=0,AI53=0),0,AP53/AI53)*100</f>
        <v>59.850816388701858</v>
      </c>
      <c r="AS53" s="90"/>
      <c r="AT53" s="91"/>
    </row>
    <row r="54" spans="1:46" x14ac:dyDescent="0.2">
      <c r="A54" s="143" t="str">
        <f>[11]sectores!C72</f>
        <v>SECRETARIA DISTRITAL DE AMBIENTE.</v>
      </c>
      <c r="B54" s="103">
        <f>[11]sectores!D72</f>
        <v>23006817000</v>
      </c>
      <c r="C54" s="92"/>
      <c r="D54" s="9">
        <f>[11]sectores!$I72</f>
        <v>12017087812</v>
      </c>
      <c r="E54" s="92">
        <f t="shared" ref="E54" si="121">IF(OR(D54=0,B54=0),0,D54/B54)*100</f>
        <v>52.232726552308385</v>
      </c>
      <c r="F54" s="93">
        <f>[11]sectores!$K72</f>
        <v>3881714885</v>
      </c>
      <c r="G54" s="92">
        <f t="shared" si="0"/>
        <v>16.872020518961836</v>
      </c>
      <c r="H54" s="93">
        <f>[11]sectores!$M72</f>
        <v>15898802697</v>
      </c>
      <c r="I54" s="92">
        <f t="shared" si="1"/>
        <v>69.104747071270225</v>
      </c>
      <c r="J54" s="103">
        <f>[11]sectores!O72</f>
        <v>0</v>
      </c>
      <c r="K54" s="92"/>
      <c r="L54" s="9">
        <f>[11]sectores!$T72</f>
        <v>0</v>
      </c>
      <c r="M54" s="92">
        <f t="shared" ref="M54" si="122">IF(OR(L54=0,J54=0),0,L54/J54)*100</f>
        <v>0</v>
      </c>
      <c r="N54" s="93">
        <f>[11]sectores!$V72</f>
        <v>0</v>
      </c>
      <c r="O54" s="92">
        <f t="shared" ref="O54" si="123">IF(OR(N54=0,J54=0),0,N54/J54)*100</f>
        <v>0</v>
      </c>
      <c r="P54" s="93">
        <f>[11]sectores!$X72</f>
        <v>0</v>
      </c>
      <c r="Q54" s="92">
        <f t="shared" ref="Q54" si="124">IF(OR(P54=0,J54=0),0,P54/J54)*100</f>
        <v>0</v>
      </c>
      <c r="R54" s="103">
        <f>[11]sectores!AB72</f>
        <v>79239710000</v>
      </c>
      <c r="S54" s="92"/>
      <c r="T54" s="9">
        <f>[11]sectores!$AE72</f>
        <v>24770320433</v>
      </c>
      <c r="U54" s="92">
        <f t="shared" ref="U54" si="125">IF(OR(T54=0,R54=0),0,T54/R54)*100</f>
        <v>31.259983703877765</v>
      </c>
      <c r="V54" s="93">
        <f>[11]sectores!$AG72</f>
        <v>27742058271</v>
      </c>
      <c r="W54" s="92">
        <f t="shared" ref="W54" si="126">IF(OR(V54=0,R54=0),0,V54/R54)*100</f>
        <v>35.010297578070386</v>
      </c>
      <c r="X54" s="93">
        <f>[11]sectores!$AI72</f>
        <v>52512378704</v>
      </c>
      <c r="Y54" s="92">
        <f t="shared" ref="Y54" si="127">IF(OR(X54=0,R54=0),0,X54/R54)*100</f>
        <v>66.270281281948158</v>
      </c>
      <c r="Z54" s="93">
        <f>[11]sectores!$AM72</f>
        <v>0</v>
      </c>
      <c r="AA54" s="115"/>
      <c r="AB54" s="93">
        <f>[11]sectores!$AP72</f>
        <v>0</v>
      </c>
      <c r="AC54" s="93"/>
      <c r="AD54" s="93">
        <f>[11]sectores!$AR72</f>
        <v>0</v>
      </c>
      <c r="AE54" s="93"/>
      <c r="AF54" s="93">
        <f>[11]sectores!$AT72</f>
        <v>0</v>
      </c>
      <c r="AG54" s="93"/>
      <c r="AH54" s="115"/>
      <c r="AI54" s="115">
        <f>[11]sectores!$AX72</f>
        <v>102246527000</v>
      </c>
      <c r="AJ54" s="118"/>
      <c r="AK54" s="115">
        <f>[11]sectores!$AZ72</f>
        <v>0</v>
      </c>
      <c r="AL54" s="115">
        <f>[11]sectores!$BA72</f>
        <v>36787408245</v>
      </c>
      <c r="AM54" s="118"/>
      <c r="AN54" s="115">
        <f>[11]sectores!$BC72</f>
        <v>31623773156</v>
      </c>
      <c r="AO54" s="118"/>
      <c r="AP54" s="115">
        <f>[11]sectores!$BE72</f>
        <v>68411181401</v>
      </c>
      <c r="AQ54" s="164"/>
      <c r="AS54" s="94"/>
      <c r="AT54" s="94"/>
    </row>
    <row r="55" spans="1:46" ht="22.5" x14ac:dyDescent="0.2">
      <c r="A55" s="143" t="str">
        <f>[11]sectores!C73</f>
        <v>FONDO PARA LA PREVENCION Y ATENCION DE EMERGENCIAS - FOPAE-DPAE..</v>
      </c>
      <c r="B55" s="103">
        <f>[11]sectores!D73</f>
        <v>10413986000</v>
      </c>
      <c r="C55" s="92"/>
      <c r="D55" s="9">
        <f>[11]sectores!$I73</f>
        <v>4588767908</v>
      </c>
      <c r="E55" s="92">
        <f t="shared" ref="E55:E56" si="128">IF(OR(D55=0,B55=0),0,D55/B55)*100</f>
        <v>44.063511397076972</v>
      </c>
      <c r="F55" s="93">
        <f>[11]sectores!$K73</f>
        <v>372184983</v>
      </c>
      <c r="G55" s="92">
        <f t="shared" ref="G55:G57" si="129">IF(OR(F55=0,B55=0),0,F55/B55)*100</f>
        <v>3.5738955573783175</v>
      </c>
      <c r="H55" s="93">
        <f>[11]sectores!$M73</f>
        <v>4960952891</v>
      </c>
      <c r="I55" s="92">
        <f t="shared" ref="I55:I57" si="130">IF(OR(H55=0,B55=0),0,H55/B55)*100</f>
        <v>47.637406954455287</v>
      </c>
      <c r="J55" s="103">
        <f>[11]sectores!O73</f>
        <v>0</v>
      </c>
      <c r="K55" s="92"/>
      <c r="L55" s="9">
        <f>[11]sectores!$T73</f>
        <v>0</v>
      </c>
      <c r="M55" s="92">
        <f t="shared" ref="M55:M56" si="131">IF(OR(L55=0,J55=0),0,L55/J55)*100</f>
        <v>0</v>
      </c>
      <c r="N55" s="93">
        <f>[11]sectores!$V73</f>
        <v>0</v>
      </c>
      <c r="O55" s="92">
        <f t="shared" ref="O55:O57" si="132">IF(OR(N55=0,J55=0),0,N55/J55)*100</f>
        <v>0</v>
      </c>
      <c r="P55" s="93">
        <f>[11]sectores!$X73</f>
        <v>0</v>
      </c>
      <c r="Q55" s="92">
        <f t="shared" ref="Q55:Q57" si="133">IF(OR(P55=0,J55=0),0,P55/J55)*100</f>
        <v>0</v>
      </c>
      <c r="R55" s="103">
        <f>[11]sectores!AB73</f>
        <v>18561716000</v>
      </c>
      <c r="S55" s="92"/>
      <c r="T55" s="9">
        <f>[11]sectores!$AE73</f>
        <v>4964787619</v>
      </c>
      <c r="U55" s="92">
        <f t="shared" ref="U55:U56" si="134">IF(OR(T55=0,R55=0),0,T55/R55)*100</f>
        <v>26.747460304855437</v>
      </c>
      <c r="V55" s="93">
        <f>[11]sectores!$AG73</f>
        <v>3588493595</v>
      </c>
      <c r="W55" s="92">
        <f t="shared" ref="W55:W57" si="135">IF(OR(V55=0,R55=0),0,V55/R55)*100</f>
        <v>19.332768559760318</v>
      </c>
      <c r="X55" s="93">
        <f>[11]sectores!$AI73</f>
        <v>8553281214</v>
      </c>
      <c r="Y55" s="92">
        <f t="shared" ref="Y55:Y57" si="136">IF(OR(X55=0,R55=0),0,X55/R55)*100</f>
        <v>46.080228864615755</v>
      </c>
      <c r="Z55" s="93">
        <f>[11]sectores!$AM73</f>
        <v>0</v>
      </c>
      <c r="AA55" s="115"/>
      <c r="AB55" s="93">
        <f>[11]sectores!$AP73</f>
        <v>0</v>
      </c>
      <c r="AC55" s="93"/>
      <c r="AD55" s="93">
        <f>[11]sectores!$AR73</f>
        <v>0</v>
      </c>
      <c r="AE55" s="93"/>
      <c r="AF55" s="93">
        <f>[11]sectores!$AT73</f>
        <v>0</v>
      </c>
      <c r="AG55" s="93"/>
      <c r="AH55" s="115"/>
      <c r="AI55" s="115">
        <f>[11]sectores!$AX73</f>
        <v>28975702000</v>
      </c>
      <c r="AJ55" s="118"/>
      <c r="AK55" s="115">
        <f>[11]sectores!$AZ73</f>
        <v>0</v>
      </c>
      <c r="AL55" s="115">
        <f>[11]sectores!$BA73</f>
        <v>9553555527</v>
      </c>
      <c r="AM55" s="118"/>
      <c r="AN55" s="115">
        <f>[11]sectores!$BC73</f>
        <v>3960678578</v>
      </c>
      <c r="AO55" s="118"/>
      <c r="AP55" s="115">
        <f>[11]sectores!$BE73</f>
        <v>13514234105</v>
      </c>
      <c r="AQ55" s="164"/>
      <c r="AS55" s="94"/>
      <c r="AT55" s="94"/>
    </row>
    <row r="56" spans="1:46" x14ac:dyDescent="0.2">
      <c r="A56" s="143" t="str">
        <f>[11]sectores!C74</f>
        <v>JARDIN BOTANICO DE BOGOTA JOSE CELESTINO MUTIS..</v>
      </c>
      <c r="B56" s="103">
        <f>[11]sectores!D74</f>
        <v>6046958000</v>
      </c>
      <c r="C56" s="92"/>
      <c r="D56" s="9">
        <f>[11]sectores!$I74</f>
        <v>3506167078</v>
      </c>
      <c r="E56" s="92">
        <f t="shared" si="128"/>
        <v>57.982328932994079</v>
      </c>
      <c r="F56" s="93">
        <f>[11]sectores!$K74</f>
        <v>553970844</v>
      </c>
      <c r="G56" s="92">
        <f t="shared" si="129"/>
        <v>9.1611491927015205</v>
      </c>
      <c r="H56" s="93">
        <f>[11]sectores!$M74</f>
        <v>4060137922</v>
      </c>
      <c r="I56" s="92">
        <f t="shared" si="130"/>
        <v>67.143478125695594</v>
      </c>
      <c r="J56" s="103">
        <f>[11]sectores!O74</f>
        <v>0</v>
      </c>
      <c r="K56" s="92"/>
      <c r="L56" s="9">
        <f>[11]sectores!$T74</f>
        <v>0</v>
      </c>
      <c r="M56" s="92">
        <f t="shared" si="131"/>
        <v>0</v>
      </c>
      <c r="N56" s="93">
        <f>[11]sectores!$V74</f>
        <v>0</v>
      </c>
      <c r="O56" s="92">
        <f t="shared" si="132"/>
        <v>0</v>
      </c>
      <c r="P56" s="93">
        <f>[11]sectores!$X74</f>
        <v>0</v>
      </c>
      <c r="Q56" s="92">
        <f t="shared" si="133"/>
        <v>0</v>
      </c>
      <c r="R56" s="114">
        <f>[11]sectores!AB74</f>
        <v>50775629826</v>
      </c>
      <c r="S56" s="92"/>
      <c r="T56" s="9">
        <f>[11]sectores!$AE74</f>
        <v>11827023916</v>
      </c>
      <c r="U56" s="92">
        <f t="shared" si="134"/>
        <v>23.292717306568779</v>
      </c>
      <c r="V56" s="93">
        <f>[11]sectores!$AG74</f>
        <v>14733780703</v>
      </c>
      <c r="W56" s="92">
        <f t="shared" si="135"/>
        <v>29.017425787706269</v>
      </c>
      <c r="X56" s="93">
        <f>[11]sectores!$AI74</f>
        <v>26560804619</v>
      </c>
      <c r="Y56" s="92">
        <f t="shared" si="136"/>
        <v>52.310143094275055</v>
      </c>
      <c r="Z56" s="93">
        <f>[11]sectores!$AM74</f>
        <v>0</v>
      </c>
      <c r="AA56" s="115"/>
      <c r="AB56" s="93">
        <f>[11]sectores!$AP74</f>
        <v>0</v>
      </c>
      <c r="AC56" s="93"/>
      <c r="AD56" s="93">
        <f>[11]sectores!$AR74</f>
        <v>0</v>
      </c>
      <c r="AE56" s="93"/>
      <c r="AF56" s="93">
        <f>[11]sectores!$AT74</f>
        <v>0</v>
      </c>
      <c r="AG56" s="93"/>
      <c r="AH56" s="115"/>
      <c r="AI56" s="115">
        <f>[11]sectores!$AX74</f>
        <v>56822587826</v>
      </c>
      <c r="AJ56" s="118"/>
      <c r="AK56" s="115">
        <f>[11]sectores!$AZ74</f>
        <v>0</v>
      </c>
      <c r="AL56" s="115">
        <f>[11]sectores!$BA74</f>
        <v>15333190994</v>
      </c>
      <c r="AM56" s="118"/>
      <c r="AN56" s="115">
        <f>[11]sectores!$BC74</f>
        <v>15287751547</v>
      </c>
      <c r="AO56" s="118"/>
      <c r="AP56" s="115">
        <f>[11]sectores!$BE74</f>
        <v>30620942541</v>
      </c>
      <c r="AQ56" s="164"/>
      <c r="AS56" s="94"/>
      <c r="AT56" s="94"/>
    </row>
    <row r="57" spans="1:46" s="82" customFormat="1" ht="15.75" x14ac:dyDescent="0.25">
      <c r="A57" s="54" t="s">
        <v>125</v>
      </c>
      <c r="B57" s="109">
        <f>SUM(B58:B64)</f>
        <v>1221727732558</v>
      </c>
      <c r="C57" s="110">
        <f>B57/B$72</f>
        <v>0.33721411721158223</v>
      </c>
      <c r="D57" s="109">
        <f>SUM(D58:D64)</f>
        <v>692438007137.59998</v>
      </c>
      <c r="E57" s="111">
        <f>IF(OR(D57=0,B57=0),0,D57/B57)*100</f>
        <v>56.676949264940035</v>
      </c>
      <c r="F57" s="109">
        <f>SUM(F58:F64)</f>
        <v>131604895839.89999</v>
      </c>
      <c r="G57" s="112">
        <f t="shared" si="129"/>
        <v>10.772031470903212</v>
      </c>
      <c r="H57" s="109">
        <f>SUM(H58:H64)</f>
        <v>824042902977.5</v>
      </c>
      <c r="I57" s="111">
        <f>IF(OR(H57=0,B57=0),0,H57/B57)*100</f>
        <v>67.44898073584325</v>
      </c>
      <c r="J57" s="109">
        <f>SUM(J58:J64)</f>
        <v>533685906393</v>
      </c>
      <c r="K57" s="110">
        <f>J57/J$72</f>
        <v>0.30088468438961435</v>
      </c>
      <c r="L57" s="109">
        <f>SUM(L58:L64)</f>
        <v>333826601052.33002</v>
      </c>
      <c r="M57" s="111">
        <f>IF(OR(L57=0,J57=0),0,L57/J57)*100</f>
        <v>62.551136736690225</v>
      </c>
      <c r="N57" s="109">
        <f>SUM(N58:N64)</f>
        <v>136691989462.92</v>
      </c>
      <c r="O57" s="112">
        <f t="shared" si="132"/>
        <v>25.612816045073078</v>
      </c>
      <c r="P57" s="109">
        <f>SUM(P58:P64)</f>
        <v>470518590515.25</v>
      </c>
      <c r="Q57" s="111">
        <f t="shared" si="133"/>
        <v>88.1639527817633</v>
      </c>
      <c r="R57" s="109">
        <f>SUM(R58:R64)</f>
        <v>1868062715830</v>
      </c>
      <c r="S57" s="110">
        <f>R57/R$72</f>
        <v>9.2032469550159132E-2</v>
      </c>
      <c r="T57" s="109">
        <f>SUM(T58:T64)</f>
        <v>625527123188.07007</v>
      </c>
      <c r="U57" s="111">
        <f>IF(OR(T57=0,R57=0),0,T57/R57)*100</f>
        <v>33.485338467886592</v>
      </c>
      <c r="V57" s="109">
        <f>SUM(V58:V64)</f>
        <v>438357221936</v>
      </c>
      <c r="W57" s="112">
        <f t="shared" si="135"/>
        <v>23.465872865046357</v>
      </c>
      <c r="X57" s="109">
        <f>SUM(X58:X64)</f>
        <v>1063884345124.0701</v>
      </c>
      <c r="Y57" s="111">
        <f t="shared" si="136"/>
        <v>56.951211332932949</v>
      </c>
      <c r="Z57" s="109">
        <f>SUM(Z58:Z64)</f>
        <v>57638674489</v>
      </c>
      <c r="AA57" s="117">
        <f>Z57/Z$72</f>
        <v>6.7535776468546596E-2</v>
      </c>
      <c r="AB57" s="109">
        <f>SUM(AB58:AB64)</f>
        <v>42560813617</v>
      </c>
      <c r="AC57" s="111">
        <f>IF(OR(AB57=0,Z57=0),0,AB57/Z57)*100</f>
        <v>73.840722387053646</v>
      </c>
      <c r="AD57" s="109">
        <f>SUM(AD58:AD64)</f>
        <v>8884963176</v>
      </c>
      <c r="AE57" s="112">
        <f t="shared" ref="AE57" si="137">IF(OR(AD57=0,Z57=0),0,AD57/Z57)*100</f>
        <v>15.414933210678955</v>
      </c>
      <c r="AF57" s="109">
        <f>SUM(AF58:AF64)</f>
        <v>51445776793</v>
      </c>
      <c r="AG57" s="111">
        <f t="shared" ref="AG57" si="138">IF(OR(AF57=0,Z57=0),0,AF57/Z57)*100</f>
        <v>89.255655597732598</v>
      </c>
      <c r="AH57" s="116">
        <f>SUM(AH58:AH64)</f>
        <v>3066185779364</v>
      </c>
      <c r="AI57" s="116">
        <f>SUM(AI58:AI64)</f>
        <v>3789580749758</v>
      </c>
      <c r="AJ57" s="117">
        <f>AI57/AI$72</f>
        <v>0.14159427704556021</v>
      </c>
      <c r="AK57" s="116">
        <f>SUM(AK58:AK64)</f>
        <v>0</v>
      </c>
      <c r="AL57" s="116">
        <f>SUM(AL58:AL64)</f>
        <v>1694352544995</v>
      </c>
      <c r="AM57" s="118">
        <f>IF(OR(AL57=0,AI57=0),0,AL57/AI57)*100</f>
        <v>44.710817815485264</v>
      </c>
      <c r="AN57" s="116">
        <f>SUM(AN58:AN64)</f>
        <v>715539070414.82007</v>
      </c>
      <c r="AO57" s="118">
        <f>IF(OR(AN57=0,AI57=0),0,AN57/AI57)*100</f>
        <v>18.881747551111395</v>
      </c>
      <c r="AP57" s="116">
        <f>SUM(AP58:AP64)</f>
        <v>2409891615409.8203</v>
      </c>
      <c r="AQ57" s="118">
        <f>IF(OR(AP57=0,AI57=0),0,AP57/AI57)*100</f>
        <v>63.592565366596666</v>
      </c>
      <c r="AS57" s="90"/>
      <c r="AT57" s="91"/>
    </row>
    <row r="58" spans="1:46" x14ac:dyDescent="0.2">
      <c r="A58" s="143" t="str">
        <f>[11]sectores!C75</f>
        <v>SECRETARIA DISTRITAL DEL HABITAT.</v>
      </c>
      <c r="B58" s="103">
        <f>[11]sectores!D75</f>
        <v>13908918000</v>
      </c>
      <c r="C58" s="92"/>
      <c r="D58" s="9">
        <f>[11]sectores!$I75</f>
        <v>8301270488</v>
      </c>
      <c r="E58" s="92">
        <f t="shared" ref="E58" si="139">IF(OR(D58=0,B58=0),0,D58/B58)*100</f>
        <v>59.683078784417312</v>
      </c>
      <c r="F58" s="93">
        <f>[11]sectores!$K75</f>
        <v>1775460088</v>
      </c>
      <c r="G58" s="92">
        <f t="shared" ref="G58" si="140">IF(OR(F58=0,B58=0),0,F58/B58)*100</f>
        <v>12.764904416001302</v>
      </c>
      <c r="H58" s="93">
        <f>[11]sectores!$M75</f>
        <v>10076730576</v>
      </c>
      <c r="I58" s="92">
        <f t="shared" ref="I58" si="141">IF(OR(H58=0,B58=0),0,H58/B58)*100</f>
        <v>72.447983200418605</v>
      </c>
      <c r="J58" s="103">
        <f>[11]sectores!O75</f>
        <v>0</v>
      </c>
      <c r="K58" s="92"/>
      <c r="L58" s="9">
        <f>[11]sectores!$T75</f>
        <v>0</v>
      </c>
      <c r="M58" s="92">
        <f t="shared" ref="M58" si="142">IF(OR(L58=0,J58=0),0,L58/J58)*100</f>
        <v>0</v>
      </c>
      <c r="N58" s="93">
        <f>[11]sectores!$V75</f>
        <v>0</v>
      </c>
      <c r="O58" s="92">
        <f t="shared" ref="O58" si="143">IF(OR(N58=0,J58=0),0,N58/J58)*100</f>
        <v>0</v>
      </c>
      <c r="P58" s="93">
        <f>[11]sectores!$X75</f>
        <v>0</v>
      </c>
      <c r="Q58" s="92">
        <f t="shared" ref="Q58" si="144">IF(OR(P58=0,J58=0),0,P58/J58)*100</f>
        <v>0</v>
      </c>
      <c r="R58" s="103">
        <f>[11]sectores!AB75</f>
        <v>186716692000</v>
      </c>
      <c r="S58" s="92"/>
      <c r="T58" s="9">
        <f>[11]sectores!$AE75</f>
        <v>43119591816</v>
      </c>
      <c r="U58" s="92">
        <f t="shared" ref="U58" si="145">IF(OR(T58=0,R58=0),0,T58/R58)*100</f>
        <v>23.093592412187768</v>
      </c>
      <c r="V58" s="93">
        <f>[11]sectores!$AG75</f>
        <v>32369494863</v>
      </c>
      <c r="W58" s="92">
        <f t="shared" ref="W58" si="146">IF(OR(V58=0,R58=0),0,V58/R58)*100</f>
        <v>17.336154853793147</v>
      </c>
      <c r="X58" s="93">
        <f>[11]sectores!$AI75</f>
        <v>75489086679</v>
      </c>
      <c r="Y58" s="92">
        <f t="shared" ref="Y58" si="147">IF(OR(X58=0,R58=0),0,X58/R58)*100</f>
        <v>40.429747265980915</v>
      </c>
      <c r="Z58" s="93">
        <f>[11]sectores!$AM75</f>
        <v>0</v>
      </c>
      <c r="AA58" s="115"/>
      <c r="AB58" s="93">
        <f>[11]sectores!$AP75</f>
        <v>0</v>
      </c>
      <c r="AC58" s="93"/>
      <c r="AD58" s="93">
        <f>[11]sectores!$AR75</f>
        <v>0</v>
      </c>
      <c r="AE58" s="93"/>
      <c r="AF58" s="93">
        <f>[11]sectores!$AT75</f>
        <v>0</v>
      </c>
      <c r="AG58" s="93"/>
      <c r="AH58" s="115"/>
      <c r="AI58" s="115">
        <f>[11]sectores!$AX75</f>
        <v>200625610000</v>
      </c>
      <c r="AJ58" s="118"/>
      <c r="AK58" s="115">
        <f>[11]sectores!$AZ75</f>
        <v>0</v>
      </c>
      <c r="AL58" s="115">
        <f>[11]sectores!$BA75</f>
        <v>51420862304</v>
      </c>
      <c r="AM58" s="118"/>
      <c r="AN58" s="115">
        <f>[11]sectores!$BC75</f>
        <v>34144954951</v>
      </c>
      <c r="AO58" s="118"/>
      <c r="AP58" s="115">
        <f>[11]sectores!$BE75</f>
        <v>85565817255</v>
      </c>
      <c r="AQ58" s="164"/>
      <c r="AS58" s="94"/>
      <c r="AT58" s="94"/>
    </row>
    <row r="59" spans="1:46" x14ac:dyDescent="0.2">
      <c r="A59" s="143" t="str">
        <f>[11]sectores!C76</f>
        <v>METROVIVIENDA..</v>
      </c>
      <c r="B59" s="114">
        <v>10825925271</v>
      </c>
      <c r="C59" s="92"/>
      <c r="D59" s="9">
        <f>[11]sectores!$I76</f>
        <v>4924585096</v>
      </c>
      <c r="E59" s="92">
        <f t="shared" ref="E59:E64" si="148">IF(OR(D59=0,B59=0),0,D59/B59)*100</f>
        <v>45.488814791579586</v>
      </c>
      <c r="F59" s="93">
        <f>[11]sectores!$K76</f>
        <v>1244438191</v>
      </c>
      <c r="G59" s="92">
        <f t="shared" ref="G59:G65" si="149">IF(OR(F59=0,B59=0),0,F59/B59)*100</f>
        <v>11.494982274942769</v>
      </c>
      <c r="H59" s="93">
        <f>[11]sectores!$M76</f>
        <v>6169023287</v>
      </c>
      <c r="I59" s="92">
        <f t="shared" ref="I59:I65" si="150">IF(OR(H59=0,B59=0),0,H59/B59)*100</f>
        <v>56.983797066522357</v>
      </c>
      <c r="J59" s="103">
        <f>[11]sectores!O76</f>
        <v>0</v>
      </c>
      <c r="K59" s="92"/>
      <c r="L59" s="9">
        <f>[11]sectores!$T76</f>
        <v>0</v>
      </c>
      <c r="M59" s="92">
        <f t="shared" ref="M59:M64" si="151">IF(OR(L59=0,J59=0),0,L59/J59)*100</f>
        <v>0</v>
      </c>
      <c r="N59" s="93">
        <f>[11]sectores!$V76</f>
        <v>0</v>
      </c>
      <c r="O59" s="92">
        <f t="shared" ref="O59:O65" si="152">IF(OR(N59=0,J59=0),0,N59/J59)*100</f>
        <v>0</v>
      </c>
      <c r="P59" s="93">
        <f>[11]sectores!$X76</f>
        <v>0</v>
      </c>
      <c r="Q59" s="92">
        <f t="shared" ref="Q59:Q65" si="153">IF(OR(P59=0,J59=0),0,P59/J59)*100</f>
        <v>0</v>
      </c>
      <c r="R59" s="114">
        <f>[11]sectores!AB76</f>
        <v>105568212880</v>
      </c>
      <c r="S59" s="92"/>
      <c r="T59" s="9">
        <f>[11]sectores!$AE76</f>
        <v>45044642462</v>
      </c>
      <c r="U59" s="92">
        <f t="shared" ref="U59:U64" si="154">IF(OR(T59=0,R59=0),0,T59/R59)*100</f>
        <v>42.668755331874856</v>
      </c>
      <c r="V59" s="93">
        <f>[11]sectores!$AG76</f>
        <v>7993828804</v>
      </c>
      <c r="W59" s="92">
        <f t="shared" ref="W59:W65" si="155">IF(OR(V59=0,R59=0),0,V59/R59)*100</f>
        <v>7.5721929792319509</v>
      </c>
      <c r="X59" s="93">
        <f>[11]sectores!$AI76</f>
        <v>53038471266</v>
      </c>
      <c r="Y59" s="92">
        <f t="shared" ref="Y59:Y65" si="156">IF(OR(X59=0,R59=0),0,X59/R59)*100</f>
        <v>50.240948311106806</v>
      </c>
      <c r="Z59" s="93">
        <f>[11]sectores!$AM76</f>
        <v>0</v>
      </c>
      <c r="AA59" s="115"/>
      <c r="AB59" s="93">
        <f>[11]sectores!$AP76</f>
        <v>0</v>
      </c>
      <c r="AC59" s="93"/>
      <c r="AD59" s="93">
        <f>[11]sectores!$AR76</f>
        <v>0</v>
      </c>
      <c r="AE59" s="93"/>
      <c r="AF59" s="93">
        <f>[11]sectores!$AT76</f>
        <v>0</v>
      </c>
      <c r="AG59" s="93"/>
      <c r="AH59" s="115">
        <f>AI59-AK59</f>
        <v>116394138151</v>
      </c>
      <c r="AI59" s="115">
        <f>[11]sectores!$AX76</f>
        <v>116394138151</v>
      </c>
      <c r="AJ59" s="118"/>
      <c r="AK59" s="115">
        <f>[11]sectores!$AZ76</f>
        <v>0</v>
      </c>
      <c r="AL59" s="115">
        <f>[11]sectores!$BA76</f>
        <v>49969227558</v>
      </c>
      <c r="AM59" s="118"/>
      <c r="AN59" s="115">
        <f>[11]sectores!$BC76</f>
        <v>9238266995</v>
      </c>
      <c r="AO59" s="118"/>
      <c r="AP59" s="115">
        <f>[11]sectores!$BE76</f>
        <v>59207494553</v>
      </c>
      <c r="AQ59" s="164"/>
      <c r="AS59" s="94"/>
      <c r="AT59" s="94"/>
    </row>
    <row r="60" spans="1:46" x14ac:dyDescent="0.2">
      <c r="A60" s="143" t="str">
        <f>[11]sectores!C77</f>
        <v>EMPRESA DE RENOVACION URBANA - ERU..</v>
      </c>
      <c r="B60" s="103">
        <f>[11]sectores!D77</f>
        <v>11273502438</v>
      </c>
      <c r="C60" s="92"/>
      <c r="D60" s="9">
        <f>[11]sectores!$I77</f>
        <v>5670411150</v>
      </c>
      <c r="E60" s="92">
        <f t="shared" si="148"/>
        <v>50.298575630644663</v>
      </c>
      <c r="F60" s="93">
        <f>[11]sectores!$K77</f>
        <v>1371815464.4899998</v>
      </c>
      <c r="G60" s="92">
        <f t="shared" si="149"/>
        <v>12.168493971012701</v>
      </c>
      <c r="H60" s="93">
        <f>[11]sectores!$M77</f>
        <v>7042226614.4899998</v>
      </c>
      <c r="I60" s="92">
        <f t="shared" si="150"/>
        <v>62.467069601657364</v>
      </c>
      <c r="J60" s="103">
        <f>[11]sectores!O77</f>
        <v>0</v>
      </c>
      <c r="K60" s="92"/>
      <c r="L60" s="9">
        <f>[11]sectores!$T77</f>
        <v>0</v>
      </c>
      <c r="M60" s="92">
        <f t="shared" si="151"/>
        <v>0</v>
      </c>
      <c r="N60" s="93">
        <f>[11]sectores!$V77</f>
        <v>0</v>
      </c>
      <c r="O60" s="92">
        <f t="shared" si="152"/>
        <v>0</v>
      </c>
      <c r="P60" s="93">
        <f>[11]sectores!$X77</f>
        <v>0</v>
      </c>
      <c r="Q60" s="92">
        <f t="shared" si="153"/>
        <v>0</v>
      </c>
      <c r="R60" s="114">
        <f>[11]sectores!AB77</f>
        <v>226180162728</v>
      </c>
      <c r="S60" s="92"/>
      <c r="T60" s="9">
        <f>[11]sectores!$AE77</f>
        <v>50279189354.07</v>
      </c>
      <c r="U60" s="92">
        <f t="shared" si="154"/>
        <v>22.229707834517214</v>
      </c>
      <c r="V60" s="93">
        <f>[11]sectores!$AG77</f>
        <v>15347425442</v>
      </c>
      <c r="W60" s="92">
        <f t="shared" si="155"/>
        <v>6.7854869573405185</v>
      </c>
      <c r="X60" s="93">
        <f>[11]sectores!$AI77</f>
        <v>65626614796.07</v>
      </c>
      <c r="Y60" s="92">
        <f t="shared" si="156"/>
        <v>29.015194791857734</v>
      </c>
      <c r="Z60" s="93">
        <f>[11]sectores!$AM77</f>
        <v>0</v>
      </c>
      <c r="AA60" s="115"/>
      <c r="AB60" s="93">
        <f>[11]sectores!$AP77</f>
        <v>0</v>
      </c>
      <c r="AC60" s="93"/>
      <c r="AD60" s="93">
        <f>[11]sectores!$AR77</f>
        <v>0</v>
      </c>
      <c r="AE60" s="93"/>
      <c r="AF60" s="93">
        <f>[11]sectores!$AT77</f>
        <v>0</v>
      </c>
      <c r="AG60" s="93"/>
      <c r="AH60" s="115">
        <f>AI60-AK60</f>
        <v>237453665166</v>
      </c>
      <c r="AI60" s="115">
        <f>[11]sectores!$AX77</f>
        <v>237453665166</v>
      </c>
      <c r="AJ60" s="118"/>
      <c r="AK60" s="115">
        <f>[11]sectores!$AZ77</f>
        <v>0</v>
      </c>
      <c r="AL60" s="115">
        <f>[11]sectores!$BA77</f>
        <v>55949600504.07</v>
      </c>
      <c r="AM60" s="118"/>
      <c r="AN60" s="115">
        <f>[11]sectores!$BC77</f>
        <v>16719240906.489998</v>
      </c>
      <c r="AO60" s="118"/>
      <c r="AP60" s="115">
        <f>[11]sectores!$BE77</f>
        <v>72668841410.559998</v>
      </c>
      <c r="AQ60" s="164"/>
      <c r="AS60" s="94"/>
      <c r="AT60" s="94"/>
    </row>
    <row r="61" spans="1:46" x14ac:dyDescent="0.2">
      <c r="A61" s="143" t="str">
        <f>[11]sectores!C78</f>
        <v>AGUAS DE BOGOTA S.A. E.S.P..</v>
      </c>
      <c r="B61" s="114">
        <v>13052093242</v>
      </c>
      <c r="C61" s="92"/>
      <c r="D61" s="9">
        <f>[11]sectores!$I78</f>
        <v>11189179764.6</v>
      </c>
      <c r="E61" s="92">
        <f t="shared" si="148"/>
        <v>85.727090338234959</v>
      </c>
      <c r="F61" s="93">
        <f>[11]sectores!$K78</f>
        <v>1363664286.4099998</v>
      </c>
      <c r="G61" s="92">
        <f t="shared" si="149"/>
        <v>10.447858907580427</v>
      </c>
      <c r="H61" s="93">
        <f>[11]sectores!$M78</f>
        <v>12552844051.01</v>
      </c>
      <c r="I61" s="92">
        <f t="shared" si="150"/>
        <v>96.174949245815384</v>
      </c>
      <c r="J61" s="114">
        <v>140672986514</v>
      </c>
      <c r="K61" s="92"/>
      <c r="L61" s="9">
        <f>[11]sectores!$T78</f>
        <v>94481631064.330002</v>
      </c>
      <c r="M61" s="92">
        <f t="shared" si="151"/>
        <v>67.164018768398748</v>
      </c>
      <c r="N61" s="93">
        <f>[11]sectores!$V78</f>
        <v>43025734397.919998</v>
      </c>
      <c r="O61" s="92">
        <f t="shared" si="152"/>
        <v>30.585640828516858</v>
      </c>
      <c r="P61" s="93">
        <f>[11]sectores!$X78</f>
        <v>137507365462.25</v>
      </c>
      <c r="Q61" s="92">
        <f t="shared" si="153"/>
        <v>97.749659596915606</v>
      </c>
      <c r="R61" s="103">
        <f>[11]sectores!AB78</f>
        <v>0</v>
      </c>
      <c r="S61" s="92"/>
      <c r="T61" s="9">
        <f>[11]sectores!$AE78</f>
        <v>0</v>
      </c>
      <c r="U61" s="92">
        <f t="shared" si="154"/>
        <v>0</v>
      </c>
      <c r="V61" s="93">
        <f>[11]sectores!$AG78</f>
        <v>0</v>
      </c>
      <c r="W61" s="92">
        <f t="shared" si="155"/>
        <v>0</v>
      </c>
      <c r="X61" s="93">
        <f>[11]sectores!$AI78</f>
        <v>0</v>
      </c>
      <c r="Y61" s="92">
        <f t="shared" si="156"/>
        <v>0</v>
      </c>
      <c r="Z61" s="93">
        <f>[11]sectores!$AM78</f>
        <v>0</v>
      </c>
      <c r="AA61" s="115"/>
      <c r="AB61" s="93">
        <f>[11]sectores!$AP78</f>
        <v>0</v>
      </c>
      <c r="AC61" s="93"/>
      <c r="AD61" s="93">
        <f>[11]sectores!$AR78</f>
        <v>0</v>
      </c>
      <c r="AE61" s="93"/>
      <c r="AF61" s="93">
        <f>[11]sectores!$AT78</f>
        <v>0</v>
      </c>
      <c r="AG61" s="93"/>
      <c r="AH61" s="115">
        <f>AI61-AK61</f>
        <v>162348718086</v>
      </c>
      <c r="AI61" s="115">
        <f>[11]sectores!$AX78</f>
        <v>162348718086</v>
      </c>
      <c r="AJ61" s="118"/>
      <c r="AK61" s="115">
        <f>[11]sectores!$AZ78</f>
        <v>0</v>
      </c>
      <c r="AL61" s="115">
        <f>[11]sectores!$BA78</f>
        <v>105670810828.92999</v>
      </c>
      <c r="AM61" s="118"/>
      <c r="AN61" s="115">
        <f>[11]sectores!$BC78</f>
        <v>44389398684.330017</v>
      </c>
      <c r="AO61" s="118"/>
      <c r="AP61" s="115">
        <f>[11]sectores!$BE78</f>
        <v>150060209513.26001</v>
      </c>
      <c r="AQ61" s="164"/>
      <c r="AS61" s="94"/>
      <c r="AT61" s="94"/>
    </row>
    <row r="62" spans="1:46" ht="22.5" x14ac:dyDescent="0.2">
      <c r="A62" s="143" t="str">
        <f>[11]sectores!C79</f>
        <v>EMPRESA DE ACUEDUCTO Y ALCANTARILLADO DE BOGOTA -EAAB ESP-.</v>
      </c>
      <c r="B62" s="114">
        <v>965242088607</v>
      </c>
      <c r="C62" s="92"/>
      <c r="D62" s="9">
        <f>[11]sectores!$I79</f>
        <v>591309643676</v>
      </c>
      <c r="E62" s="92">
        <f t="shared" si="148"/>
        <v>61.260242446468041</v>
      </c>
      <c r="F62" s="93">
        <f>[11]sectores!$K79</f>
        <v>113070742688</v>
      </c>
      <c r="G62" s="92">
        <f t="shared" si="149"/>
        <v>11.714236668976932</v>
      </c>
      <c r="H62" s="93">
        <f>[11]sectores!$M79</f>
        <v>704380386364</v>
      </c>
      <c r="I62" s="92">
        <f t="shared" si="150"/>
        <v>72.974479115444964</v>
      </c>
      <c r="J62" s="114">
        <v>393012919879</v>
      </c>
      <c r="K62" s="92"/>
      <c r="L62" s="9">
        <f>[11]sectores!$T79</f>
        <v>239344969988</v>
      </c>
      <c r="M62" s="92">
        <f t="shared" si="151"/>
        <v>60.900025897797207</v>
      </c>
      <c r="N62" s="93">
        <f>[11]sectores!$V79</f>
        <v>93666255065</v>
      </c>
      <c r="O62" s="92">
        <f t="shared" si="152"/>
        <v>23.832869182478216</v>
      </c>
      <c r="P62" s="93">
        <f>[11]sectores!$X79</f>
        <v>333011225053</v>
      </c>
      <c r="Q62" s="92">
        <f t="shared" si="153"/>
        <v>84.732895080275426</v>
      </c>
      <c r="R62" s="114">
        <f>[11]sectores!AB79</f>
        <v>1034253492828</v>
      </c>
      <c r="S62" s="92"/>
      <c r="T62" s="9">
        <f>[11]sectores!$AE79</f>
        <v>319349583085</v>
      </c>
      <c r="U62" s="92">
        <f t="shared" si="154"/>
        <v>30.877302837217393</v>
      </c>
      <c r="V62" s="93">
        <f>[11]sectores!$AG79</f>
        <v>344321010969</v>
      </c>
      <c r="W62" s="92">
        <f t="shared" si="155"/>
        <v>33.291742629508505</v>
      </c>
      <c r="X62" s="93">
        <f>[11]sectores!$AI79</f>
        <v>663670594054</v>
      </c>
      <c r="Y62" s="92">
        <f t="shared" si="156"/>
        <v>64.16904546672589</v>
      </c>
      <c r="Z62" s="115">
        <f>[11]sectores!$AM79</f>
        <v>57638674489</v>
      </c>
      <c r="AA62" s="115"/>
      <c r="AB62" s="115">
        <f>[11]sectores!$AP79</f>
        <v>42560813617</v>
      </c>
      <c r="AC62" s="115"/>
      <c r="AD62" s="115">
        <f>[11]sectores!$AR79</f>
        <v>8884963176</v>
      </c>
      <c r="AE62" s="115"/>
      <c r="AF62" s="115">
        <f>[11]sectores!$AT79</f>
        <v>51445776793</v>
      </c>
      <c r="AG62" s="115"/>
      <c r="AH62" s="115">
        <f>AI62-AK62</f>
        <v>2549989257961</v>
      </c>
      <c r="AI62" s="115">
        <f>[11]sectores!$AX79</f>
        <v>2549989257961</v>
      </c>
      <c r="AJ62" s="118"/>
      <c r="AK62" s="115">
        <f>[11]sectores!$AZ79</f>
        <v>0</v>
      </c>
      <c r="AL62" s="115">
        <f>[11]sectores!$BA79</f>
        <v>1192565010366</v>
      </c>
      <c r="AM62" s="118"/>
      <c r="AN62" s="115">
        <f>[11]sectores!$BC79</f>
        <v>559942971898</v>
      </c>
      <c r="AO62" s="118"/>
      <c r="AP62" s="115">
        <f>[11]sectores!$BE79</f>
        <v>1752507982264</v>
      </c>
      <c r="AQ62" s="164"/>
      <c r="AS62" s="94"/>
      <c r="AT62" s="94"/>
    </row>
    <row r="63" spans="1:46" x14ac:dyDescent="0.2">
      <c r="A63" s="143" t="str">
        <f>[11]sectores!C80</f>
        <v>CAJA DE VIVIENDA POPULAR.</v>
      </c>
      <c r="B63" s="103">
        <f>[11]sectores!D80</f>
        <v>9404972000</v>
      </c>
      <c r="C63" s="92"/>
      <c r="D63" s="9">
        <f>[11]sectores!$I80</f>
        <v>6368621620</v>
      </c>
      <c r="E63" s="92">
        <f t="shared" si="148"/>
        <v>67.715476664895974</v>
      </c>
      <c r="F63" s="93">
        <f>[11]sectores!$K80</f>
        <v>1128323779</v>
      </c>
      <c r="G63" s="92">
        <f t="shared" si="149"/>
        <v>11.997098757976101</v>
      </c>
      <c r="H63" s="93">
        <f>[11]sectores!$M80</f>
        <v>7496945399</v>
      </c>
      <c r="I63" s="92">
        <f t="shared" si="150"/>
        <v>79.712575422872064</v>
      </c>
      <c r="J63" s="103">
        <f>[11]sectores!O80</f>
        <v>0</v>
      </c>
      <c r="K63" s="92"/>
      <c r="L63" s="9">
        <f>[11]sectores!$T80</f>
        <v>0</v>
      </c>
      <c r="M63" s="92">
        <f t="shared" si="151"/>
        <v>0</v>
      </c>
      <c r="N63" s="93">
        <f>[11]sectores!$V80</f>
        <v>0</v>
      </c>
      <c r="O63" s="92">
        <f t="shared" si="152"/>
        <v>0</v>
      </c>
      <c r="P63" s="93">
        <f>[11]sectores!$X80</f>
        <v>0</v>
      </c>
      <c r="Q63" s="92">
        <f t="shared" si="153"/>
        <v>0</v>
      </c>
      <c r="R63" s="114">
        <f>[11]sectores!AB80</f>
        <v>115656495394</v>
      </c>
      <c r="S63" s="92"/>
      <c r="T63" s="9">
        <f>[11]sectores!$AE80</f>
        <v>34680020137</v>
      </c>
      <c r="U63" s="92">
        <f t="shared" si="154"/>
        <v>29.985363138367344</v>
      </c>
      <c r="V63" s="93">
        <f>[11]sectores!$AG80</f>
        <v>20906988863</v>
      </c>
      <c r="W63" s="92">
        <f t="shared" si="155"/>
        <v>18.076796112295661</v>
      </c>
      <c r="X63" s="93">
        <f>[11]sectores!$AI80</f>
        <v>55587009000</v>
      </c>
      <c r="Y63" s="92">
        <f t="shared" si="156"/>
        <v>48.062159250663001</v>
      </c>
      <c r="Z63" s="93">
        <f>[11]sectores!$AM80</f>
        <v>0</v>
      </c>
      <c r="AA63" s="115"/>
      <c r="AB63" s="93">
        <f>[11]sectores!$AP80</f>
        <v>0</v>
      </c>
      <c r="AC63" s="93"/>
      <c r="AD63" s="93">
        <f>[11]sectores!$AR80</f>
        <v>0</v>
      </c>
      <c r="AE63" s="93"/>
      <c r="AF63" s="93">
        <f>[11]sectores!$AT80</f>
        <v>0</v>
      </c>
      <c r="AG63" s="93"/>
      <c r="AH63" s="115"/>
      <c r="AI63" s="115">
        <f>[11]sectores!$AX80</f>
        <v>125061467394</v>
      </c>
      <c r="AJ63" s="118"/>
      <c r="AK63" s="115">
        <f>[11]sectores!$AZ80</f>
        <v>0</v>
      </c>
      <c r="AL63" s="115">
        <f>[11]sectores!$BA80</f>
        <v>41048641757</v>
      </c>
      <c r="AM63" s="118"/>
      <c r="AN63" s="115">
        <f>[11]sectores!$BC80</f>
        <v>22035312642</v>
      </c>
      <c r="AO63" s="118"/>
      <c r="AP63" s="115">
        <f>[11]sectores!$BE80</f>
        <v>63083954399</v>
      </c>
      <c r="AQ63" s="164"/>
      <c r="AS63" s="94"/>
      <c r="AT63" s="94"/>
    </row>
    <row r="64" spans="1:46" ht="21.75" customHeight="1" x14ac:dyDescent="0.2">
      <c r="A64" s="143" t="str">
        <f>[11]sectores!C81</f>
        <v>UNIDAD ADMINISTRATIVA ESPECIAL DE SERVICIOS PUBLICOS - UAESP.</v>
      </c>
      <c r="B64" s="103">
        <f>[11]sectores!D81</f>
        <v>198020233000</v>
      </c>
      <c r="C64" s="92"/>
      <c r="D64" s="9">
        <f>[11]sectores!$I81</f>
        <v>64674295343</v>
      </c>
      <c r="E64" s="92">
        <f t="shared" si="148"/>
        <v>32.660448057850729</v>
      </c>
      <c r="F64" s="93">
        <f>[11]sectores!$K81</f>
        <v>11650451343</v>
      </c>
      <c r="G64" s="92">
        <f t="shared" si="149"/>
        <v>5.8834651219706418</v>
      </c>
      <c r="H64" s="93">
        <f>[11]sectores!$M81</f>
        <v>76324746686</v>
      </c>
      <c r="I64" s="92">
        <f t="shared" si="150"/>
        <v>38.543913179821374</v>
      </c>
      <c r="J64" s="103">
        <f>[11]sectores!O81</f>
        <v>0</v>
      </c>
      <c r="K64" s="92"/>
      <c r="L64" s="9">
        <f>[11]sectores!$T81</f>
        <v>0</v>
      </c>
      <c r="M64" s="92">
        <f t="shared" si="151"/>
        <v>0</v>
      </c>
      <c r="N64" s="93">
        <f>[11]sectores!$V81</f>
        <v>0</v>
      </c>
      <c r="O64" s="92">
        <f t="shared" si="152"/>
        <v>0</v>
      </c>
      <c r="P64" s="93">
        <f>[11]sectores!$X81</f>
        <v>0</v>
      </c>
      <c r="Q64" s="92">
        <f t="shared" si="153"/>
        <v>0</v>
      </c>
      <c r="R64" s="103">
        <f>[11]sectores!AB81</f>
        <v>199687660000</v>
      </c>
      <c r="S64" s="92"/>
      <c r="T64" s="9">
        <f>[11]sectores!$AE81</f>
        <v>133054096334</v>
      </c>
      <c r="U64" s="92">
        <f t="shared" si="154"/>
        <v>66.631105965185839</v>
      </c>
      <c r="V64" s="93">
        <f>[11]sectores!$AG81</f>
        <v>17418472995</v>
      </c>
      <c r="W64" s="92">
        <f t="shared" si="155"/>
        <v>8.7228589863790287</v>
      </c>
      <c r="X64" s="93">
        <f>[11]sectores!$AI81</f>
        <v>150472569329</v>
      </c>
      <c r="Y64" s="92">
        <f t="shared" si="156"/>
        <v>75.353964951564862</v>
      </c>
      <c r="Z64" s="93">
        <f>[11]sectores!$AM81</f>
        <v>0</v>
      </c>
      <c r="AA64" s="115"/>
      <c r="AB64" s="93">
        <f>[11]sectores!$AP81</f>
        <v>0</v>
      </c>
      <c r="AC64" s="93"/>
      <c r="AD64" s="93">
        <f>[11]sectores!$AR81</f>
        <v>0</v>
      </c>
      <c r="AE64" s="93"/>
      <c r="AF64" s="93">
        <f>[11]sectores!$AT81</f>
        <v>0</v>
      </c>
      <c r="AG64" s="93"/>
      <c r="AH64" s="115"/>
      <c r="AI64" s="115">
        <f>[11]sectores!$AX81</f>
        <v>397707893000</v>
      </c>
      <c r="AJ64" s="118"/>
      <c r="AK64" s="115">
        <f>[11]sectores!$AZ81</f>
        <v>0</v>
      </c>
      <c r="AL64" s="115">
        <f>[11]sectores!$BA81</f>
        <v>197728391677</v>
      </c>
      <c r="AM64" s="118"/>
      <c r="AN64" s="115">
        <f>[11]sectores!$BC81</f>
        <v>29068924338</v>
      </c>
      <c r="AO64" s="118"/>
      <c r="AP64" s="115">
        <f>[11]sectores!$BE81</f>
        <v>226797316015</v>
      </c>
      <c r="AQ64" s="164"/>
      <c r="AS64" s="94"/>
      <c r="AT64" s="94"/>
    </row>
    <row r="65" spans="1:46" s="82" customFormat="1" ht="15.75" x14ac:dyDescent="0.25">
      <c r="A65" s="54" t="s">
        <v>126</v>
      </c>
      <c r="B65" s="109">
        <f>SUM(B66)</f>
        <v>11397644000</v>
      </c>
      <c r="C65" s="110">
        <f>B65/B$72</f>
        <v>3.145910792828323E-3</v>
      </c>
      <c r="D65" s="109">
        <f>SUM(D66)</f>
        <v>6775407611</v>
      </c>
      <c r="E65" s="111">
        <f>IF(OR(D65=0,B65=0),0,D65/B65)*100</f>
        <v>59.445685538169116</v>
      </c>
      <c r="F65" s="109">
        <f>SUM(F66)</f>
        <v>1014593535</v>
      </c>
      <c r="G65" s="112">
        <f>IF(OR(F65=0,B65=0),0,F65/B65)*100</f>
        <v>8.9017829912918849</v>
      </c>
      <c r="H65" s="109">
        <f>SUM(H66)</f>
        <v>7790001146</v>
      </c>
      <c r="I65" s="111">
        <f>IF(OR(H65=0,B65=0),0,H65/B65)*100</f>
        <v>68.347468529460997</v>
      </c>
      <c r="J65" s="109">
        <f>SUM(J66)</f>
        <v>0</v>
      </c>
      <c r="K65" s="110">
        <f>J65/J$72</f>
        <v>0</v>
      </c>
      <c r="L65" s="109">
        <f>SUM(L66)</f>
        <v>0</v>
      </c>
      <c r="M65" s="111">
        <f>IF(OR(L65=0,J65=0),0,L65/J65)*100</f>
        <v>0</v>
      </c>
      <c r="N65" s="109">
        <f>SUM(N66)</f>
        <v>0</v>
      </c>
      <c r="O65" s="112">
        <f t="shared" si="152"/>
        <v>0</v>
      </c>
      <c r="P65" s="109">
        <f>SUM(P66)</f>
        <v>0</v>
      </c>
      <c r="Q65" s="111">
        <f t="shared" si="153"/>
        <v>0</v>
      </c>
      <c r="R65" s="109">
        <f>SUM(R66)</f>
        <v>25769200000</v>
      </c>
      <c r="S65" s="110">
        <f>R65/R$72</f>
        <v>1.2695521912808117E-3</v>
      </c>
      <c r="T65" s="109">
        <f>SUM(T66)</f>
        <v>9974463713</v>
      </c>
      <c r="U65" s="111">
        <f>IF(OR(T65=0,R65=0),0,T65/R65)*100</f>
        <v>38.706920327367556</v>
      </c>
      <c r="V65" s="109">
        <f>SUM(V66)</f>
        <v>12053794619</v>
      </c>
      <c r="W65" s="112">
        <f t="shared" si="155"/>
        <v>46.775975268925698</v>
      </c>
      <c r="X65" s="109">
        <f>SUM(X66)</f>
        <v>22028258332</v>
      </c>
      <c r="Y65" s="111">
        <f t="shared" si="156"/>
        <v>85.482895596293247</v>
      </c>
      <c r="Z65" s="109">
        <f>SUM(Z66)</f>
        <v>0</v>
      </c>
      <c r="AA65" s="117">
        <f>Z65/Z$72</f>
        <v>0</v>
      </c>
      <c r="AB65" s="109">
        <f>SUM(AB66)</f>
        <v>0</v>
      </c>
      <c r="AC65" s="111">
        <f>IF(OR(AB65=0,Z65=0),0,AB65/Z65)*100</f>
        <v>0</v>
      </c>
      <c r="AD65" s="109">
        <f>SUM(AD66)</f>
        <v>0</v>
      </c>
      <c r="AE65" s="112">
        <f t="shared" ref="AE65" si="157">IF(OR(AD65=0,Z65=0),0,AD65/Z65)*100</f>
        <v>0</v>
      </c>
      <c r="AF65" s="109">
        <f>SUM(AF66)</f>
        <v>0</v>
      </c>
      <c r="AG65" s="111">
        <f t="shared" ref="AG65" si="158">IF(OR(AF65=0,Z65=0),0,AF65/Z65)*100</f>
        <v>0</v>
      </c>
      <c r="AH65" s="116">
        <f>SUM(AH66)</f>
        <v>0</v>
      </c>
      <c r="AI65" s="116">
        <f>SUM(AI66)</f>
        <v>37166844000</v>
      </c>
      <c r="AJ65" s="117">
        <f>AI65/AI$72</f>
        <v>1.3887057048675329E-3</v>
      </c>
      <c r="AK65" s="116">
        <f>SUM(AK66)</f>
        <v>0</v>
      </c>
      <c r="AL65" s="116">
        <f>SUM(AL66)</f>
        <v>16749871324</v>
      </c>
      <c r="AM65" s="118">
        <f>IF(OR(AL65=0,AI65=0),0,AL65/AI65)*100</f>
        <v>45.066703333756294</v>
      </c>
      <c r="AN65" s="116">
        <f>SUM(AN66)</f>
        <v>13068388154</v>
      </c>
      <c r="AO65" s="118">
        <f>IF(OR(AN65=0,AI65=0),0,AN65/AI65)*100</f>
        <v>35.16141471145626</v>
      </c>
      <c r="AP65" s="116">
        <f>SUM(AP66)</f>
        <v>29818259478</v>
      </c>
      <c r="AQ65" s="118">
        <f>IF(OR(AP65=0,AI65=0),0,AP65/AI65)*100</f>
        <v>80.228118045212554</v>
      </c>
      <c r="AS65" s="90"/>
      <c r="AT65" s="91"/>
    </row>
    <row r="66" spans="1:46" x14ac:dyDescent="0.2">
      <c r="A66" s="143" t="str">
        <f>[11]sectores!C82</f>
        <v>SECRETARÍA DISTRITAL DE LA MUJER.</v>
      </c>
      <c r="B66" s="103">
        <f>[11]sectores!D82</f>
        <v>11397644000</v>
      </c>
      <c r="C66" s="92"/>
      <c r="D66" s="9">
        <f>[11]sectores!$I82</f>
        <v>6775407611</v>
      </c>
      <c r="E66" s="92">
        <f>IF(OR(D66=0,B66=0),0,D66/B66)*100</f>
        <v>59.445685538169116</v>
      </c>
      <c r="F66" s="93">
        <f>[11]sectores!$K82</f>
        <v>1014593535</v>
      </c>
      <c r="G66" s="92">
        <f>IF(OR(F66=0,B66=0),0,F66/B66)*100</f>
        <v>8.9017829912918849</v>
      </c>
      <c r="H66" s="93">
        <f>[11]sectores!$M82</f>
        <v>7790001146</v>
      </c>
      <c r="I66" s="92">
        <f>IF(OR(H66=0,B66=0),0,H66/B66)*100</f>
        <v>68.347468529460997</v>
      </c>
      <c r="J66" s="103">
        <f>[11]sectores!O82</f>
        <v>0</v>
      </c>
      <c r="K66" s="92"/>
      <c r="L66" s="9">
        <f>[11]sectores!$T82</f>
        <v>0</v>
      </c>
      <c r="M66" s="92">
        <f>IF(OR(L66=0,J66=0),0,L66/J66)*100</f>
        <v>0</v>
      </c>
      <c r="N66" s="93">
        <f>[11]sectores!$V82</f>
        <v>0</v>
      </c>
      <c r="O66" s="92">
        <f>IF(OR(N66=0,J66=0),0,N66/J66)*100</f>
        <v>0</v>
      </c>
      <c r="P66" s="93">
        <f>[11]sectores!$X82</f>
        <v>0</v>
      </c>
      <c r="Q66" s="92">
        <f>IF(OR(P66=0,J66=0),0,P66/J66)*100</f>
        <v>0</v>
      </c>
      <c r="R66" s="103">
        <f>[11]sectores!AB82</f>
        <v>25769200000</v>
      </c>
      <c r="S66" s="92"/>
      <c r="T66" s="9">
        <f>[11]sectores!$AE82</f>
        <v>9974463713</v>
      </c>
      <c r="U66" s="92">
        <f>IF(OR(T66=0,R66=0),0,T66/R66)*100</f>
        <v>38.706920327367556</v>
      </c>
      <c r="V66" s="93">
        <f>[11]sectores!$AG82</f>
        <v>12053794619</v>
      </c>
      <c r="W66" s="92">
        <f>IF(OR(V66=0,R66=0),0,V66/R66)*100</f>
        <v>46.775975268925698</v>
      </c>
      <c r="X66" s="93">
        <f>[11]sectores!$AI82</f>
        <v>22028258332</v>
      </c>
      <c r="Y66" s="92">
        <f>IF(OR(X66=0,R66=0),0,X66/R66)*100</f>
        <v>85.482895596293247</v>
      </c>
      <c r="Z66" s="93">
        <f>[11]sectores!$AM82</f>
        <v>0</v>
      </c>
      <c r="AA66" s="115"/>
      <c r="AB66" s="93">
        <f>[11]sectores!$AP82</f>
        <v>0</v>
      </c>
      <c r="AC66" s="93"/>
      <c r="AD66" s="93">
        <f>[11]sectores!$AR82</f>
        <v>0</v>
      </c>
      <c r="AE66" s="93"/>
      <c r="AF66" s="93">
        <f>[11]sectores!$AT82</f>
        <v>0</v>
      </c>
      <c r="AG66" s="93"/>
      <c r="AH66" s="115"/>
      <c r="AI66" s="115">
        <f>[11]sectores!$AX82</f>
        <v>37166844000</v>
      </c>
      <c r="AJ66" s="118"/>
      <c r="AK66" s="115">
        <f>[11]sectores!$AZ82</f>
        <v>0</v>
      </c>
      <c r="AL66" s="115">
        <f>[11]sectores!$BA82</f>
        <v>16749871324</v>
      </c>
      <c r="AM66" s="118"/>
      <c r="AN66" s="115">
        <f>[11]sectores!$BC82</f>
        <v>13068388154</v>
      </c>
      <c r="AO66" s="118"/>
      <c r="AP66" s="115">
        <f>[11]sectores!$BE82</f>
        <v>29818259478</v>
      </c>
      <c r="AQ66" s="164"/>
      <c r="AS66" s="94"/>
      <c r="AT66" s="94"/>
    </row>
    <row r="67" spans="1:46" s="82" customFormat="1" ht="15.75" x14ac:dyDescent="0.25">
      <c r="A67" s="54" t="s">
        <v>127</v>
      </c>
      <c r="B67" s="109">
        <f>SUM(B68:B71)</f>
        <v>275978590000</v>
      </c>
      <c r="C67" s="110">
        <f>B67/B$72</f>
        <v>7.6173990420348503E-2</v>
      </c>
      <c r="D67" s="109">
        <f>SUM(D68:D71)</f>
        <v>175579348935</v>
      </c>
      <c r="E67" s="111">
        <f>IF(OR(D67=0,B67=0),0,D67/B67)*100</f>
        <v>63.620641345765264</v>
      </c>
      <c r="F67" s="109">
        <f>SUM(F68:F71)</f>
        <v>18576851163</v>
      </c>
      <c r="G67" s="112">
        <f t="shared" ref="G67" si="159">IF(OR(F67=0,B67=0),0,F67/B67)*100</f>
        <v>6.7312653358363779</v>
      </c>
      <c r="H67" s="109">
        <f>SUM(H68:H71)</f>
        <v>194156200098</v>
      </c>
      <c r="I67" s="111">
        <f t="shared" ref="I67" si="160">IF(OR(H67=0,B67=0),0,H67/B67)*100</f>
        <v>70.351906681601633</v>
      </c>
      <c r="J67" s="109">
        <f>SUM(J68:J71)</f>
        <v>0</v>
      </c>
      <c r="K67" s="110">
        <f>J67/J$72</f>
        <v>0</v>
      </c>
      <c r="L67" s="109">
        <f>SUM(L68:L71)</f>
        <v>0</v>
      </c>
      <c r="M67" s="111">
        <f>IF(OR(L67=0,J67=0),0,L67/J67)*100</f>
        <v>0</v>
      </c>
      <c r="N67" s="109">
        <f>SUM(N68:N71)</f>
        <v>0</v>
      </c>
      <c r="O67" s="112">
        <f t="shared" ref="O67" si="161">IF(OR(N67=0,J67=0),0,N67/J67)*100</f>
        <v>0</v>
      </c>
      <c r="P67" s="109">
        <f>SUM(P68:P71)</f>
        <v>0</v>
      </c>
      <c r="Q67" s="111">
        <f t="shared" ref="Q67" si="162">IF(OR(P67=0,J67=0),0,P67/J67)*100</f>
        <v>0</v>
      </c>
      <c r="R67" s="109">
        <f>SUM(R68:R71)</f>
        <v>14313719000</v>
      </c>
      <c r="S67" s="110">
        <f>R67/R$72</f>
        <v>7.051834485287781E-4</v>
      </c>
      <c r="T67" s="109">
        <f>SUM(T68:T71)</f>
        <v>4119313510</v>
      </c>
      <c r="U67" s="111">
        <f>IF(OR(T67=0,R67=0),0,T67/R67)*100</f>
        <v>28.778778666816081</v>
      </c>
      <c r="V67" s="109">
        <f>SUM(V68:V71)</f>
        <v>6227157199</v>
      </c>
      <c r="W67" s="112">
        <f t="shared" ref="W67" si="163">IF(OR(V67=0,R67=0),0,V67/R67)*100</f>
        <v>43.504816595882595</v>
      </c>
      <c r="X67" s="109">
        <f>SUM(X68:X71)</f>
        <v>10346470709</v>
      </c>
      <c r="Y67" s="111">
        <f t="shared" ref="Y67" si="164">IF(OR(X67=0,R67=0),0,X67/R67)*100</f>
        <v>72.283595262698668</v>
      </c>
      <c r="Z67" s="109">
        <f>SUM(Z68:Z71)</f>
        <v>0</v>
      </c>
      <c r="AA67" s="117">
        <f>Z67/Z$72</f>
        <v>0</v>
      </c>
      <c r="AB67" s="109">
        <f>SUM(AB68:AB71)</f>
        <v>0</v>
      </c>
      <c r="AC67" s="111">
        <f>IF(OR(AB67=0,Z67=0),0,AB67/Z67)*100</f>
        <v>0</v>
      </c>
      <c r="AD67" s="109">
        <f>SUM(AD68:AD71)</f>
        <v>0</v>
      </c>
      <c r="AE67" s="112">
        <f t="shared" ref="AE67" si="165">IF(OR(AD67=0,Z67=0),0,AD67/Z67)*100</f>
        <v>0</v>
      </c>
      <c r="AF67" s="109">
        <f>SUM(AF68:AF71)</f>
        <v>0</v>
      </c>
      <c r="AG67" s="111">
        <f t="shared" ref="AG67" si="166">IF(OR(AF67=0,Z67=0),0,AF67/Z67)*100</f>
        <v>0</v>
      </c>
      <c r="AH67" s="116">
        <f>SUM(AH68:AH71)</f>
        <v>0</v>
      </c>
      <c r="AI67" s="116">
        <f>SUM(AI68:AI71)</f>
        <v>290292309000</v>
      </c>
      <c r="AJ67" s="117">
        <f>AI67/AI$72</f>
        <v>1.0846511088955216E-2</v>
      </c>
      <c r="AK67" s="116">
        <f>SUM(AK68:AK71)</f>
        <v>0</v>
      </c>
      <c r="AL67" s="116">
        <f>SUM(AL68:AL71)</f>
        <v>179698662445</v>
      </c>
      <c r="AM67" s="118">
        <f>IF(OR(AL67=0,AI67=0),0,AL67/AI67)*100</f>
        <v>61.902660481783556</v>
      </c>
      <c r="AN67" s="116">
        <f>SUM(AN68:AN71)</f>
        <v>24804008362</v>
      </c>
      <c r="AO67" s="118">
        <f>IF(OR(AN67=0,AI67=0),0,AN67/AI67)*100</f>
        <v>8.5444938060691094</v>
      </c>
      <c r="AP67" s="116">
        <f>SUM(AP68:AP71)</f>
        <v>204502670807</v>
      </c>
      <c r="AQ67" s="118">
        <f>IF(OR(AP67=0,AI67=0),0,AP67/AI67)*100</f>
        <v>70.447154287852669</v>
      </c>
      <c r="AS67" s="90"/>
      <c r="AT67" s="91"/>
    </row>
    <row r="68" spans="1:46" x14ac:dyDescent="0.2">
      <c r="A68" s="143" t="str">
        <f>[11]sectores!C83</f>
        <v>CONCEJO DE BOGOTA, D.C..</v>
      </c>
      <c r="B68" s="103">
        <f>[11]sectores!D83</f>
        <v>55158327000</v>
      </c>
      <c r="C68" s="92"/>
      <c r="D68" s="9">
        <f>[11]sectores!$I83</f>
        <v>37069282166</v>
      </c>
      <c r="E68" s="92">
        <f>IF(OR(D68=0,B68=0),0,D68/B68)*100</f>
        <v>67.205232975974781</v>
      </c>
      <c r="F68" s="93">
        <f>[11]sectores!$K83</f>
        <v>0</v>
      </c>
      <c r="G68" s="92">
        <f>IF(OR(F68=0,B68=0),0,F68/B68)*100</f>
        <v>0</v>
      </c>
      <c r="H68" s="93">
        <f>[11]sectores!$M83</f>
        <v>37069282166</v>
      </c>
      <c r="I68" s="92">
        <f>IF(OR(H68=0,B68=0),0,H68/B68)*100</f>
        <v>67.205232975974781</v>
      </c>
      <c r="J68" s="103">
        <f>[11]sectores!O83</f>
        <v>0</v>
      </c>
      <c r="K68" s="92"/>
      <c r="L68" s="9">
        <f>[11]sectores!$T83</f>
        <v>0</v>
      </c>
      <c r="M68" s="92">
        <f>IF(OR(L68=0,J68=0),0,L68/J68)*100</f>
        <v>0</v>
      </c>
      <c r="N68" s="93">
        <f>[11]sectores!$V83</f>
        <v>0</v>
      </c>
      <c r="O68" s="92">
        <f>IF(OR(N68=0,J68=0),0,N68/J68)*100</f>
        <v>0</v>
      </c>
      <c r="P68" s="93">
        <f>[11]sectores!$X83</f>
        <v>0</v>
      </c>
      <c r="Q68" s="92">
        <f>IF(OR(P68=0,J68=0),0,P68/J68)*100</f>
        <v>0</v>
      </c>
      <c r="R68" s="103">
        <f>[11]sectores!AB83</f>
        <v>0</v>
      </c>
      <c r="S68" s="92"/>
      <c r="T68" s="9">
        <f>[11]sectores!$AE83</f>
        <v>0</v>
      </c>
      <c r="U68" s="92">
        <f>IF(OR(T68=0,R68=0),0,T68/R68)*100</f>
        <v>0</v>
      </c>
      <c r="V68" s="93">
        <f>[11]sectores!$AG83</f>
        <v>0</v>
      </c>
      <c r="W68" s="92">
        <f>IF(OR(V68=0,R68=0),0,V68/R68)*100</f>
        <v>0</v>
      </c>
      <c r="X68" s="93">
        <f>[11]sectores!$AI83</f>
        <v>0</v>
      </c>
      <c r="Y68" s="92">
        <f>IF(OR(X68=0,R68=0),0,X68/R68)*100</f>
        <v>0</v>
      </c>
      <c r="Z68" s="93">
        <f>[11]sectores!$AM83</f>
        <v>0</v>
      </c>
      <c r="AA68" s="115"/>
      <c r="AB68" s="93">
        <f>[11]sectores!$AP83</f>
        <v>0</v>
      </c>
      <c r="AC68" s="93"/>
      <c r="AD68" s="93">
        <f>[11]sectores!$AR83</f>
        <v>0</v>
      </c>
      <c r="AE68" s="93"/>
      <c r="AF68" s="93">
        <f>[11]sectores!$AT83</f>
        <v>0</v>
      </c>
      <c r="AG68" s="93"/>
      <c r="AH68" s="115"/>
      <c r="AI68" s="115">
        <f>[11]sectores!$AX83</f>
        <v>55158327000</v>
      </c>
      <c r="AJ68" s="118"/>
      <c r="AK68" s="115">
        <f>[11]sectores!$AZ83</f>
        <v>0</v>
      </c>
      <c r="AL68" s="115">
        <f>[11]sectores!$BA83</f>
        <v>37069282166</v>
      </c>
      <c r="AM68" s="118"/>
      <c r="AN68" s="115">
        <f>[11]sectores!$BC83</f>
        <v>0</v>
      </c>
      <c r="AO68" s="118"/>
      <c r="AP68" s="115">
        <f>[11]sectores!$BE83</f>
        <v>37069282166</v>
      </c>
      <c r="AQ68" s="164"/>
      <c r="AS68" s="94"/>
      <c r="AT68" s="94"/>
    </row>
    <row r="69" spans="1:46" x14ac:dyDescent="0.2">
      <c r="A69" s="143" t="str">
        <f>[11]sectores!C84</f>
        <v>PERSONERÍA DE BOGOTÁ.</v>
      </c>
      <c r="B69" s="103">
        <f>[11]sectores!D84</f>
        <v>103185371000</v>
      </c>
      <c r="C69" s="92"/>
      <c r="D69" s="9">
        <f>[11]sectores!$I84</f>
        <v>65285174165</v>
      </c>
      <c r="E69" s="92">
        <f t="shared" ref="E69:E70" si="167">IF(OR(D69=0,B69=0),0,D69/B69)*100</f>
        <v>63.269796418137602</v>
      </c>
      <c r="F69" s="93">
        <f>[11]sectores!$K84</f>
        <v>7911477485</v>
      </c>
      <c r="G69" s="92">
        <f t="shared" ref="G69:G70" si="168">IF(OR(F69=0,B69=0),0,F69/B69)*100</f>
        <v>7.6672472156930072</v>
      </c>
      <c r="H69" s="93">
        <f>[11]sectores!$M84</f>
        <v>73196651650</v>
      </c>
      <c r="I69" s="92">
        <f t="shared" ref="I69:I70" si="169">IF(OR(H69=0,B69=0),0,H69/B69)*100</f>
        <v>70.937043633830612</v>
      </c>
      <c r="J69" s="103">
        <f>[11]sectores!O84</f>
        <v>0</v>
      </c>
      <c r="K69" s="92"/>
      <c r="L69" s="9">
        <f>[11]sectores!$T84</f>
        <v>0</v>
      </c>
      <c r="M69" s="92">
        <f t="shared" ref="M69:M70" si="170">IF(OR(L69=0,J69=0),0,L69/J69)*100</f>
        <v>0</v>
      </c>
      <c r="N69" s="93">
        <f>[11]sectores!$V84</f>
        <v>0</v>
      </c>
      <c r="O69" s="92">
        <f t="shared" ref="O69:O70" si="171">IF(OR(N69=0,J69=0),0,N69/J69)*100</f>
        <v>0</v>
      </c>
      <c r="P69" s="93">
        <f>[11]sectores!$X84</f>
        <v>0</v>
      </c>
      <c r="Q69" s="92">
        <f t="shared" ref="Q69:Q70" si="172">IF(OR(P69=0,J69=0),0,P69/J69)*100</f>
        <v>0</v>
      </c>
      <c r="R69" s="103">
        <f>[11]sectores!AB84</f>
        <v>7000000000</v>
      </c>
      <c r="S69" s="92"/>
      <c r="T69" s="9">
        <f>[11]sectores!$AE84</f>
        <v>2700647424</v>
      </c>
      <c r="U69" s="92">
        <f t="shared" ref="U69:U70" si="173">IF(OR(T69=0,R69=0),0,T69/R69)*100</f>
        <v>38.58067748571429</v>
      </c>
      <c r="V69" s="93">
        <f>[11]sectores!$AG84</f>
        <v>2284842803</v>
      </c>
      <c r="W69" s="92">
        <f t="shared" ref="W69:W70" si="174">IF(OR(V69=0,R69=0),0,V69/R69)*100</f>
        <v>32.640611471428571</v>
      </c>
      <c r="X69" s="93">
        <f>[11]sectores!$AI84</f>
        <v>4985490227</v>
      </c>
      <c r="Y69" s="92">
        <f t="shared" ref="Y69:Y70" si="175">IF(OR(X69=0,R69=0),0,X69/R69)*100</f>
        <v>71.22128895714286</v>
      </c>
      <c r="Z69" s="93">
        <f>[11]sectores!$AM84</f>
        <v>0</v>
      </c>
      <c r="AA69" s="115"/>
      <c r="AB69" s="93">
        <f>[11]sectores!$AP84</f>
        <v>0</v>
      </c>
      <c r="AC69" s="93"/>
      <c r="AD69" s="93">
        <f>[11]sectores!$AR84</f>
        <v>0</v>
      </c>
      <c r="AE69" s="93"/>
      <c r="AF69" s="93">
        <f>[11]sectores!$AT84</f>
        <v>0</v>
      </c>
      <c r="AG69" s="93"/>
      <c r="AH69" s="115"/>
      <c r="AI69" s="115">
        <f>[11]sectores!$AX84</f>
        <v>110185371000</v>
      </c>
      <c r="AJ69" s="118"/>
      <c r="AK69" s="115">
        <f>[11]sectores!$AZ84</f>
        <v>0</v>
      </c>
      <c r="AL69" s="115">
        <f>[11]sectores!$BA84</f>
        <v>67985821589</v>
      </c>
      <c r="AM69" s="118"/>
      <c r="AN69" s="115">
        <f>[11]sectores!$BC84</f>
        <v>10196320288</v>
      </c>
      <c r="AO69" s="118"/>
      <c r="AP69" s="115">
        <f>[11]sectores!$BE84</f>
        <v>78182141877</v>
      </c>
      <c r="AQ69" s="164"/>
      <c r="AS69" s="94"/>
      <c r="AT69" s="94"/>
    </row>
    <row r="70" spans="1:46" x14ac:dyDescent="0.2">
      <c r="A70" s="143" t="str">
        <f>[11]sectores!C85</f>
        <v>VEEDURÍA DISTRITAL.</v>
      </c>
      <c r="B70" s="103">
        <f>[11]sectores!D85</f>
        <v>16377989000</v>
      </c>
      <c r="C70" s="92"/>
      <c r="D70" s="9">
        <f>[11]sectores!$I85</f>
        <v>9989622962</v>
      </c>
      <c r="E70" s="92">
        <f t="shared" si="167"/>
        <v>60.994197529379214</v>
      </c>
      <c r="F70" s="93">
        <f>[11]sectores!$K85</f>
        <v>2944347343</v>
      </c>
      <c r="G70" s="92">
        <f t="shared" si="168"/>
        <v>17.977465627800822</v>
      </c>
      <c r="H70" s="93">
        <f>[11]sectores!$M85</f>
        <v>12933970305</v>
      </c>
      <c r="I70" s="92">
        <f t="shared" si="169"/>
        <v>78.971663157180032</v>
      </c>
      <c r="J70" s="103">
        <f>[11]sectores!O85</f>
        <v>0</v>
      </c>
      <c r="K70" s="92"/>
      <c r="L70" s="9">
        <f>[11]sectores!$T85</f>
        <v>0</v>
      </c>
      <c r="M70" s="92">
        <f t="shared" si="170"/>
        <v>0</v>
      </c>
      <c r="N70" s="93">
        <f>[11]sectores!$V85</f>
        <v>0</v>
      </c>
      <c r="O70" s="92">
        <f t="shared" si="171"/>
        <v>0</v>
      </c>
      <c r="P70" s="93">
        <f>[11]sectores!$X85</f>
        <v>0</v>
      </c>
      <c r="Q70" s="92">
        <f t="shared" si="172"/>
        <v>0</v>
      </c>
      <c r="R70" s="103">
        <f>[11]sectores!AB85</f>
        <v>1187719000</v>
      </c>
      <c r="S70" s="92"/>
      <c r="T70" s="9">
        <f>[11]sectores!$AE85</f>
        <v>683480747</v>
      </c>
      <c r="U70" s="92">
        <f t="shared" si="173"/>
        <v>57.545660800239787</v>
      </c>
      <c r="V70" s="93">
        <f>[11]sectores!$AG85</f>
        <v>418297135</v>
      </c>
      <c r="W70" s="92">
        <f t="shared" si="174"/>
        <v>35.21852685694175</v>
      </c>
      <c r="X70" s="93">
        <f>[11]sectores!$AI85</f>
        <v>1101777882</v>
      </c>
      <c r="Y70" s="92">
        <f t="shared" si="175"/>
        <v>92.764187657181537</v>
      </c>
      <c r="Z70" s="93">
        <f>[11]sectores!$AM85</f>
        <v>0</v>
      </c>
      <c r="AA70" s="115"/>
      <c r="AB70" s="93">
        <f>[11]sectores!$AP85</f>
        <v>0</v>
      </c>
      <c r="AC70" s="93"/>
      <c r="AD70" s="93">
        <f>[11]sectores!$AR85</f>
        <v>0</v>
      </c>
      <c r="AE70" s="93"/>
      <c r="AF70" s="93">
        <f>[11]sectores!$AT85</f>
        <v>0</v>
      </c>
      <c r="AG70" s="93"/>
      <c r="AH70" s="115"/>
      <c r="AI70" s="115">
        <f>[11]sectores!$AX85</f>
        <v>17565708000</v>
      </c>
      <c r="AJ70" s="118"/>
      <c r="AK70" s="115">
        <f>[11]sectores!$AZ85</f>
        <v>0</v>
      </c>
      <c r="AL70" s="115">
        <f>[11]sectores!$BA85</f>
        <v>10673103709</v>
      </c>
      <c r="AM70" s="118"/>
      <c r="AN70" s="115">
        <f>[11]sectores!$BC85</f>
        <v>3362644478</v>
      </c>
      <c r="AO70" s="118"/>
      <c r="AP70" s="115">
        <f>[11]sectores!$BE85</f>
        <v>14035748187</v>
      </c>
      <c r="AQ70" s="164"/>
      <c r="AS70" s="94"/>
      <c r="AT70" s="94"/>
    </row>
    <row r="71" spans="1:46" s="96" customFormat="1" ht="15.75" thickBot="1" x14ac:dyDescent="0.25">
      <c r="A71" s="173" t="str">
        <f>[11]sectores!C86</f>
        <v>CONTRALORIA DE BOGOTA.</v>
      </c>
      <c r="B71" s="174">
        <v>101256903000</v>
      </c>
      <c r="C71" s="175"/>
      <c r="D71" s="176">
        <v>63235269642</v>
      </c>
      <c r="E71" s="175">
        <f>IF(OR(D71=0,B71=0),0,D71/B71)*100</f>
        <v>62.450329576048759</v>
      </c>
      <c r="F71" s="177">
        <v>7721026335</v>
      </c>
      <c r="G71" s="175">
        <f>IF(OR(F71=0,B71=0),0,F71/B71)*100</f>
        <v>7.6251851540432751</v>
      </c>
      <c r="H71" s="177">
        <v>70956295977</v>
      </c>
      <c r="I71" s="175">
        <f>IF(OR(H71=0,B71=0),0,H71/B71)*100</f>
        <v>70.075514730092038</v>
      </c>
      <c r="J71" s="174">
        <f>[11]sectores!O86</f>
        <v>0</v>
      </c>
      <c r="K71" s="175"/>
      <c r="L71" s="176">
        <f>[11]sectores!$T86</f>
        <v>0</v>
      </c>
      <c r="M71" s="175">
        <f>IF(OR(L71=0,J71=0),0,L71/J71)*100</f>
        <v>0</v>
      </c>
      <c r="N71" s="177">
        <f>[11]sectores!$V86</f>
        <v>0</v>
      </c>
      <c r="O71" s="175">
        <f>IF(OR(N71=0,J71=0),0,N71/J71)*100</f>
        <v>0</v>
      </c>
      <c r="P71" s="177">
        <f>[11]sectores!$X86</f>
        <v>0</v>
      </c>
      <c r="Q71" s="175">
        <f>IF(OR(P71=0,J71=0),0,P71/J71)*100</f>
        <v>0</v>
      </c>
      <c r="R71" s="174">
        <f>[11]sectores!AB86</f>
        <v>6126000000</v>
      </c>
      <c r="S71" s="175"/>
      <c r="T71" s="176">
        <f>[11]sectores!$AE86</f>
        <v>735185339</v>
      </c>
      <c r="U71" s="175">
        <f>IF(OR(T71=0,R71=0),0,T71/R71)*100</f>
        <v>12.001066585047338</v>
      </c>
      <c r="V71" s="177">
        <f>[11]sectores!$AG86</f>
        <v>3524017261</v>
      </c>
      <c r="W71" s="175">
        <f>IF(OR(V71=0,R71=0),0,V71/R71)*100</f>
        <v>57.525583757753843</v>
      </c>
      <c r="X71" s="177">
        <f>[11]sectores!$AI86</f>
        <v>4259202600</v>
      </c>
      <c r="Y71" s="175">
        <f>IF(OR(X71=0,R71=0),0,X71/R71)*100</f>
        <v>69.526650342801176</v>
      </c>
      <c r="Z71" s="177">
        <f>[11]sectores!$AM86</f>
        <v>0</v>
      </c>
      <c r="AA71" s="178"/>
      <c r="AB71" s="177">
        <f>[11]sectores!$AP86</f>
        <v>0</v>
      </c>
      <c r="AC71" s="177"/>
      <c r="AD71" s="177">
        <f>[11]sectores!$AR86</f>
        <v>0</v>
      </c>
      <c r="AE71" s="177"/>
      <c r="AF71" s="177">
        <f>[11]sectores!$AT86</f>
        <v>0</v>
      </c>
      <c r="AG71" s="177"/>
      <c r="AH71" s="178"/>
      <c r="AI71" s="178">
        <v>107382903000</v>
      </c>
      <c r="AJ71" s="179"/>
      <c r="AK71" s="178">
        <f>[11]sectores!$AZ86</f>
        <v>0</v>
      </c>
      <c r="AL71" s="178">
        <v>63970454981</v>
      </c>
      <c r="AM71" s="179"/>
      <c r="AN71" s="178">
        <v>11245043596</v>
      </c>
      <c r="AO71" s="179"/>
      <c r="AP71" s="178">
        <f>AL71+AN71</f>
        <v>75215498577</v>
      </c>
      <c r="AQ71" s="180"/>
      <c r="AS71" s="94"/>
      <c r="AT71" s="94"/>
    </row>
    <row r="72" spans="1:46" s="82" customFormat="1" ht="16.5" thickBot="1" x14ac:dyDescent="0.3">
      <c r="A72" s="146" t="s">
        <v>128</v>
      </c>
      <c r="B72" s="97">
        <f>B67+B65+B57+B53+B45+B42+B38+B34+B28+B24+B22+B14+B8+B5</f>
        <v>3623002923663</v>
      </c>
      <c r="C72" s="181">
        <f>B72/$B$72</f>
        <v>1</v>
      </c>
      <c r="D72" s="97">
        <f>D67+D65+D57+D53+D45+D42+D38+D34+D28+D24+D22+D14+D8+D5</f>
        <v>2053085412457.21</v>
      </c>
      <c r="E72" s="98">
        <f>IF(OR(D72=0,B72=0),0,D72/B72)*100</f>
        <v>56.668058395643214</v>
      </c>
      <c r="F72" s="97">
        <f>F67+F65+F57+F53+F45+F42+F38+F34+F28+F24+F22+F14+F8+F5</f>
        <v>337125486075.33997</v>
      </c>
      <c r="G72" s="182">
        <f>IF(OR(F72=0,B72=0),0,F72/B72)*100</f>
        <v>9.3051397743420168</v>
      </c>
      <c r="H72" s="97">
        <f>H67+H65+H57+H53+H45+H42+H38+H34+H28+H24+H22+H14+H8+H5</f>
        <v>2390210898532.5498</v>
      </c>
      <c r="I72" s="182">
        <f>IF(OR(H72=0,B72=0),0,H72/B72)*100</f>
        <v>65.973198169985238</v>
      </c>
      <c r="J72" s="97">
        <f>J67+J65+J57+J53+J45+J42+J38+J34+J28+J24+J22+J14+J8+J5</f>
        <v>1773722406229</v>
      </c>
      <c r="K72" s="113">
        <f>K67+K65+K57+K53+K45+K42+K38+K34+K28+K24+K22+K14+K8+K5</f>
        <v>1</v>
      </c>
      <c r="L72" s="97">
        <f>L67+L65+L57+L53+L45+L42+L38+L34+L28+L24+L22+L14+L8+L5</f>
        <v>1080213173610.54</v>
      </c>
      <c r="M72" s="98">
        <f>IF(OR(L72=0,J72=0),0,L72/J72)*100</f>
        <v>60.900914924287029</v>
      </c>
      <c r="N72" s="97">
        <f>N67+N65+N57+N53+N45+N42+N38+N34+N28+N24+N22+N14+N8+N5</f>
        <v>385693357935.65002</v>
      </c>
      <c r="O72" s="182">
        <f>IF(OR(N72=0,J72=0),0,N72/J72)*100</f>
        <v>21.744854582721796</v>
      </c>
      <c r="P72" s="97">
        <f>P67+P65+P57+P53+P45+P42+P38+P34+P28+P24+P22+P14+P8+P5</f>
        <v>1465906531546.1899</v>
      </c>
      <c r="Q72" s="182">
        <f>IF(OR(P72=0,J72=0),0,P72/J72)*100</f>
        <v>82.645769507008822</v>
      </c>
      <c r="R72" s="119">
        <f>R67+R65+R57+R53+R45+R42+R38+R34+R28+R24+R22+R14+R8+R5</f>
        <v>20297865796287</v>
      </c>
      <c r="S72" s="113">
        <f>S67+S65+S57+S53+S45+S42+S38+S34+S28+S24+S22+S14+S8+S5</f>
        <v>1.0246821855390387</v>
      </c>
      <c r="T72" s="97">
        <f>T67+T65+T57+T53+T45+T42+T38+T34+T28+T24+T22+T14+T8+T5</f>
        <v>6956974860344.0703</v>
      </c>
      <c r="U72" s="98">
        <f>IF(OR(T72=0,R72=0),0,T72/R72)*100</f>
        <v>34.274415498483975</v>
      </c>
      <c r="V72" s="97">
        <f>V67+V65+V57+V53+V45+V42+V38+V34+V28+V24+V22+V14+V8+V5</f>
        <v>3327897423248.54</v>
      </c>
      <c r="W72" s="182">
        <f>IF(OR(V72=0,R72=0),0,V72/R72)*100</f>
        <v>16.395307056652715</v>
      </c>
      <c r="X72" s="97">
        <f>X67+X65+X57+X53+X45+X42+X38+X34+X28+X24+X22+X14+X8+X5</f>
        <v>10284872283592.609</v>
      </c>
      <c r="Y72" s="182">
        <f>IF(OR(X72=0,R72=0),0,X72/R72)*100</f>
        <v>50.669722555136687</v>
      </c>
      <c r="Z72" s="97">
        <f>Z67+Z65+Z57+Z53+Z45+Z42+Z38+Z34+Z28+Z24+Z22+Z14+Z8+Z5</f>
        <v>853453939570</v>
      </c>
      <c r="AA72" s="150">
        <f>AA67+AA65+AA57+AA53+AA45+AA42+AA38+AA34+AA28+AA24+AA22+AA14+AA8+AA5</f>
        <v>1</v>
      </c>
      <c r="AB72" s="97">
        <f>AB67+AB65+AB57+AB53+AB45+AB42+AB38+AB34+AB28+AB24+AB22+AB14+AB8+AB5</f>
        <v>562794309284</v>
      </c>
      <c r="AC72" s="98">
        <v>19.605261176869799</v>
      </c>
      <c r="AD72" s="97">
        <f>AD67+AD65+AD57+AD53+AD45+AD42+AD38+AD34+AD28+AD24+AD22+AD14+AD8+AD5</f>
        <v>9080272257</v>
      </c>
      <c r="AE72" s="98">
        <v>19.402635263619899</v>
      </c>
      <c r="AF72" s="97">
        <f>AF67+AF65+AF57+AF53+AF45+AF42+AF38+AF34+AF28+AF24+AF22+AF14+AF8+AF5</f>
        <v>571874581541</v>
      </c>
      <c r="AG72" s="99">
        <v>40.007896440490754</v>
      </c>
      <c r="AH72" s="119">
        <f>AH67+AH65+AH57+AH53+AH45+AH42+AH38+AH34+AH28+AH24+AH22+AH14+AH8+AH5</f>
        <v>3218758291811</v>
      </c>
      <c r="AI72" s="119">
        <f>AI67+AI65+AI57+AI53+AI45+AI42+AI38+AI34+AI28+AI24+AI22+AI14+AI8+AI5</f>
        <v>26763657605587</v>
      </c>
      <c r="AJ72" s="150">
        <f>AJ67+AJ65+AJ57+AJ53+AJ45+AJ42+AJ38+AJ34+AJ28+AJ24+AJ22+AJ14+AJ8+AJ5</f>
        <v>1</v>
      </c>
      <c r="AK72" s="119">
        <f>AK67+AK65+AK57+AK53+AK45+AK42+AK38+AK34+AK28+AK24+AK22+AK14+AK8+AK5</f>
        <v>9389503563</v>
      </c>
      <c r="AL72" s="119">
        <f>AL67+AL65+AL57+AL53+AL45+AL42+AL38+AL34+AL28+AL24+AL22+AL14+AL8+AL5</f>
        <v>10653067755695.449</v>
      </c>
      <c r="AM72" s="166">
        <v>24.019396760610341</v>
      </c>
      <c r="AN72" s="119">
        <f>AN67+AN65+AN57+AN53+AN45+AN42+AN38+AN34+AN28+AN24+AN22+AN14+AN8+AN5</f>
        <v>4059796539516.8506</v>
      </c>
      <c r="AO72" s="166">
        <v>18.268667078545999</v>
      </c>
      <c r="AP72" s="119">
        <f>AP67+AP65+AP57+AP53+AP45+AP42+AP38+AP34+AP28+AP24+AP22+AP14+AP8+AP5</f>
        <v>14712864295212.299</v>
      </c>
      <c r="AQ72" s="167">
        <v>42.288063839156344</v>
      </c>
      <c r="AS72" s="90"/>
      <c r="AT72" s="91"/>
    </row>
    <row r="73" spans="1:46" s="46" customFormat="1" ht="12.75" x14ac:dyDescent="0.2">
      <c r="A73" s="147"/>
      <c r="B73" s="45"/>
      <c r="D73" s="45"/>
      <c r="F73" s="45"/>
      <c r="H73" s="45"/>
      <c r="J73" s="45"/>
      <c r="L73" s="45"/>
      <c r="N73" s="45"/>
      <c r="P73" s="45"/>
      <c r="R73" s="45"/>
      <c r="T73" s="45"/>
      <c r="V73" s="45"/>
      <c r="X73" s="45"/>
      <c r="Z73" s="45"/>
      <c r="AA73" s="147"/>
      <c r="AB73" s="45"/>
      <c r="AD73" s="45"/>
      <c r="AF73" s="45"/>
      <c r="AH73" s="168"/>
      <c r="AI73" s="168"/>
      <c r="AJ73" s="147"/>
      <c r="AK73" s="168"/>
      <c r="AL73" s="168"/>
      <c r="AM73" s="147"/>
      <c r="AN73" s="168"/>
      <c r="AO73" s="147"/>
      <c r="AP73" s="168"/>
      <c r="AQ73" s="147"/>
    </row>
    <row r="74" spans="1:46" x14ac:dyDescent="0.2">
      <c r="B74" s="100"/>
      <c r="D74" s="100"/>
      <c r="F74" s="100"/>
      <c r="H74" s="100"/>
      <c r="J74" s="100"/>
      <c r="L74" s="100"/>
      <c r="N74" s="100"/>
      <c r="P74" s="100"/>
      <c r="R74" s="100"/>
      <c r="T74" s="100"/>
      <c r="V74" s="100"/>
      <c r="X74" s="100"/>
      <c r="Z74" s="100"/>
      <c r="AB74" s="100"/>
      <c r="AD74" s="100"/>
      <c r="AF74" s="100"/>
      <c r="AH74" s="169"/>
      <c r="AI74" s="169"/>
      <c r="AK74" s="169"/>
      <c r="AL74" s="169"/>
      <c r="AN74" s="169"/>
      <c r="AP74" s="169"/>
    </row>
    <row r="75" spans="1:46" x14ac:dyDescent="0.2">
      <c r="B75" s="100"/>
      <c r="D75" s="100"/>
      <c r="F75" s="100"/>
      <c r="H75" s="100"/>
      <c r="J75" s="100"/>
      <c r="L75" s="100"/>
      <c r="N75" s="100"/>
      <c r="P75" s="100"/>
      <c r="R75" s="100"/>
      <c r="T75" s="100"/>
      <c r="V75" s="100"/>
      <c r="X75" s="100"/>
      <c r="Z75" s="100"/>
      <c r="AB75" s="100"/>
      <c r="AD75" s="100"/>
      <c r="AF75" s="100"/>
      <c r="AH75" s="169"/>
      <c r="AI75" s="169"/>
      <c r="AK75" s="169"/>
      <c r="AL75" s="169"/>
      <c r="AN75" s="169"/>
      <c r="AP75" s="169"/>
    </row>
    <row r="76" spans="1:46" x14ac:dyDescent="0.2">
      <c r="B76" s="100"/>
      <c r="D76" s="100"/>
      <c r="F76" s="100"/>
      <c r="H76" s="100"/>
      <c r="J76" s="100"/>
      <c r="L76" s="100"/>
      <c r="N76" s="100"/>
      <c r="P76" s="100"/>
      <c r="R76" s="100"/>
      <c r="T76" s="100"/>
      <c r="V76" s="100"/>
      <c r="X76" s="100"/>
      <c r="Z76" s="100"/>
      <c r="AB76" s="100"/>
      <c r="AD76" s="100"/>
      <c r="AF76" s="100"/>
      <c r="AH76" s="169"/>
      <c r="AI76" s="169"/>
      <c r="AK76" s="169"/>
      <c r="AL76" s="169"/>
      <c r="AN76" s="169"/>
      <c r="AP76" s="169"/>
    </row>
    <row r="77" spans="1:46" x14ac:dyDescent="0.2">
      <c r="B77" s="100"/>
      <c r="D77" s="100"/>
      <c r="F77" s="100"/>
      <c r="H77" s="100"/>
      <c r="J77" s="100"/>
      <c r="L77" s="100"/>
      <c r="N77" s="100"/>
      <c r="P77" s="100"/>
      <c r="R77" s="100"/>
      <c r="T77" s="100"/>
      <c r="V77" s="100"/>
      <c r="X77" s="100"/>
      <c r="Z77" s="100"/>
      <c r="AB77" s="100"/>
      <c r="AD77" s="100"/>
      <c r="AF77" s="100"/>
      <c r="AH77" s="169"/>
      <c r="AI77" s="169"/>
      <c r="AK77" s="169"/>
      <c r="AL77" s="169"/>
      <c r="AN77" s="169"/>
      <c r="AP77" s="169"/>
    </row>
    <row r="78" spans="1:46" x14ac:dyDescent="0.2">
      <c r="B78" s="100"/>
      <c r="D78" s="100"/>
      <c r="F78" s="100"/>
      <c r="H78" s="100"/>
      <c r="J78" s="100"/>
      <c r="L78" s="100"/>
      <c r="N78" s="100"/>
      <c r="P78" s="100"/>
      <c r="R78" s="100"/>
      <c r="T78" s="100"/>
      <c r="V78" s="100"/>
      <c r="X78" s="100"/>
      <c r="Z78" s="100"/>
      <c r="AB78" s="100"/>
      <c r="AD78" s="100"/>
      <c r="AF78" s="100"/>
      <c r="AH78" s="169"/>
      <c r="AI78" s="169"/>
      <c r="AK78" s="169"/>
      <c r="AL78" s="169"/>
      <c r="AN78" s="169"/>
      <c r="AP78" s="169"/>
    </row>
    <row r="79" spans="1:46" x14ac:dyDescent="0.2">
      <c r="B79" s="100"/>
      <c r="D79" s="100"/>
      <c r="F79" s="100"/>
      <c r="H79" s="100"/>
      <c r="J79" s="100"/>
      <c r="L79" s="100"/>
      <c r="N79" s="100"/>
      <c r="P79" s="100"/>
      <c r="R79" s="100"/>
      <c r="T79" s="100"/>
      <c r="V79" s="100"/>
      <c r="X79" s="100"/>
      <c r="Z79" s="100"/>
      <c r="AB79" s="100"/>
      <c r="AD79" s="100"/>
      <c r="AF79" s="100"/>
      <c r="AH79" s="169"/>
      <c r="AI79" s="169"/>
      <c r="AK79" s="169"/>
      <c r="AL79" s="169"/>
      <c r="AN79" s="169"/>
      <c r="AP79" s="169"/>
    </row>
    <row r="80" spans="1:46" x14ac:dyDescent="0.2">
      <c r="B80" s="100"/>
      <c r="D80" s="100"/>
      <c r="F80" s="100"/>
      <c r="H80" s="100"/>
      <c r="J80" s="100"/>
      <c r="L80" s="100"/>
      <c r="N80" s="100"/>
      <c r="P80" s="100"/>
      <c r="R80" s="100"/>
      <c r="T80" s="100"/>
      <c r="V80" s="100"/>
      <c r="X80" s="100"/>
      <c r="Z80" s="100"/>
      <c r="AB80" s="100"/>
      <c r="AD80" s="100"/>
      <c r="AF80" s="100"/>
      <c r="AH80" s="169"/>
      <c r="AI80" s="169"/>
      <c r="AK80" s="169"/>
      <c r="AL80" s="169"/>
      <c r="AN80" s="169"/>
      <c r="AP80" s="169"/>
    </row>
    <row r="81" spans="2:42" x14ac:dyDescent="0.2">
      <c r="B81" s="100"/>
      <c r="D81" s="100"/>
      <c r="F81" s="100"/>
      <c r="H81" s="100"/>
      <c r="J81" s="100"/>
      <c r="L81" s="100"/>
      <c r="N81" s="100"/>
      <c r="P81" s="100"/>
      <c r="R81" s="100"/>
      <c r="T81" s="100"/>
      <c r="V81" s="100"/>
      <c r="X81" s="100"/>
      <c r="Z81" s="100"/>
      <c r="AB81" s="100"/>
      <c r="AD81" s="100"/>
      <c r="AF81" s="100"/>
      <c r="AH81" s="169"/>
      <c r="AI81" s="169"/>
      <c r="AK81" s="169"/>
      <c r="AL81" s="169"/>
      <c r="AN81" s="169"/>
      <c r="AP81" s="169"/>
    </row>
    <row r="82" spans="2:42" x14ac:dyDescent="0.2">
      <c r="B82" s="100"/>
      <c r="D82" s="100"/>
      <c r="F82" s="100"/>
      <c r="H82" s="100"/>
      <c r="J82" s="100"/>
      <c r="L82" s="100"/>
      <c r="N82" s="100"/>
      <c r="P82" s="100"/>
      <c r="R82" s="100"/>
      <c r="T82" s="100"/>
      <c r="V82" s="100"/>
      <c r="X82" s="100"/>
      <c r="Z82" s="100"/>
      <c r="AB82" s="100"/>
      <c r="AD82" s="100"/>
      <c r="AF82" s="100"/>
      <c r="AH82" s="169"/>
      <c r="AI82" s="169"/>
      <c r="AK82" s="169"/>
      <c r="AL82" s="169"/>
      <c r="AN82" s="169"/>
      <c r="AP82" s="169"/>
    </row>
    <row r="83" spans="2:42" x14ac:dyDescent="0.2">
      <c r="B83" s="100"/>
      <c r="D83" s="100"/>
      <c r="F83" s="100"/>
      <c r="H83" s="100"/>
      <c r="J83" s="100"/>
      <c r="L83" s="100"/>
      <c r="N83" s="100"/>
      <c r="P83" s="100"/>
      <c r="R83" s="100"/>
      <c r="T83" s="100"/>
      <c r="V83" s="100"/>
      <c r="X83" s="100"/>
      <c r="Z83" s="100"/>
      <c r="AB83" s="100"/>
      <c r="AD83" s="100"/>
      <c r="AF83" s="100"/>
      <c r="AH83" s="169"/>
      <c r="AI83" s="169"/>
      <c r="AK83" s="169"/>
      <c r="AL83" s="169"/>
      <c r="AN83" s="169"/>
      <c r="AP83" s="169"/>
    </row>
    <row r="84" spans="2:42" x14ac:dyDescent="0.2">
      <c r="B84" s="100"/>
      <c r="D84" s="100"/>
      <c r="F84" s="100"/>
      <c r="H84" s="100"/>
      <c r="J84" s="100"/>
      <c r="L84" s="100"/>
      <c r="N84" s="100"/>
      <c r="P84" s="100"/>
      <c r="R84" s="100"/>
      <c r="T84" s="100"/>
      <c r="V84" s="100"/>
      <c r="X84" s="100"/>
      <c r="Z84" s="100"/>
      <c r="AB84" s="100"/>
      <c r="AD84" s="100"/>
      <c r="AF84" s="100"/>
      <c r="AH84" s="169"/>
      <c r="AI84" s="169"/>
      <c r="AK84" s="169"/>
      <c r="AL84" s="169"/>
      <c r="AN84" s="169"/>
      <c r="AP84" s="169"/>
    </row>
    <row r="85" spans="2:42" x14ac:dyDescent="0.2">
      <c r="B85" s="100"/>
      <c r="D85" s="100"/>
      <c r="F85" s="100"/>
      <c r="H85" s="100"/>
      <c r="J85" s="100"/>
      <c r="L85" s="100"/>
      <c r="N85" s="100"/>
      <c r="P85" s="100"/>
      <c r="R85" s="100"/>
      <c r="T85" s="100"/>
      <c r="V85" s="100"/>
      <c r="X85" s="100"/>
      <c r="Z85" s="100"/>
      <c r="AB85" s="100"/>
      <c r="AD85" s="100"/>
      <c r="AF85" s="100"/>
      <c r="AH85" s="169"/>
      <c r="AI85" s="169"/>
      <c r="AK85" s="169"/>
      <c r="AL85" s="169"/>
      <c r="AN85" s="169"/>
      <c r="AP85" s="169"/>
    </row>
    <row r="86" spans="2:42" x14ac:dyDescent="0.2">
      <c r="B86" s="100"/>
      <c r="D86" s="100"/>
      <c r="F86" s="100"/>
      <c r="H86" s="100"/>
      <c r="J86" s="100"/>
      <c r="L86" s="100"/>
      <c r="N86" s="100"/>
      <c r="P86" s="100"/>
      <c r="R86" s="100"/>
      <c r="T86" s="100"/>
      <c r="V86" s="100"/>
      <c r="X86" s="100"/>
      <c r="Z86" s="100"/>
      <c r="AB86" s="100"/>
      <c r="AD86" s="100"/>
      <c r="AF86" s="100"/>
      <c r="AH86" s="169"/>
      <c r="AI86" s="169"/>
      <c r="AK86" s="169"/>
      <c r="AL86" s="169"/>
      <c r="AN86" s="169"/>
      <c r="AP86" s="169"/>
    </row>
    <row r="87" spans="2:42" x14ac:dyDescent="0.2">
      <c r="B87" s="100"/>
      <c r="D87" s="100"/>
      <c r="F87" s="100"/>
      <c r="H87" s="100"/>
      <c r="J87" s="100"/>
      <c r="L87" s="100"/>
      <c r="N87" s="100"/>
      <c r="P87" s="100"/>
      <c r="R87" s="100"/>
      <c r="T87" s="100"/>
      <c r="V87" s="100"/>
      <c r="X87" s="100"/>
      <c r="Z87" s="100"/>
      <c r="AB87" s="100"/>
      <c r="AD87" s="100"/>
      <c r="AF87" s="100"/>
      <c r="AH87" s="169"/>
      <c r="AI87" s="169"/>
      <c r="AK87" s="169"/>
      <c r="AL87" s="169"/>
      <c r="AN87" s="169"/>
      <c r="AP87" s="169"/>
    </row>
    <row r="88" spans="2:42" x14ac:dyDescent="0.2">
      <c r="B88" s="100"/>
      <c r="D88" s="100"/>
      <c r="F88" s="100"/>
      <c r="H88" s="100"/>
      <c r="J88" s="100"/>
      <c r="L88" s="100"/>
      <c r="N88" s="100"/>
      <c r="P88" s="100"/>
      <c r="R88" s="100"/>
      <c r="T88" s="100"/>
      <c r="V88" s="100"/>
      <c r="X88" s="100"/>
      <c r="Z88" s="100"/>
      <c r="AB88" s="100"/>
      <c r="AD88" s="100"/>
      <c r="AF88" s="100"/>
      <c r="AH88" s="169"/>
      <c r="AI88" s="169"/>
      <c r="AK88" s="169"/>
      <c r="AL88" s="169"/>
      <c r="AN88" s="169"/>
      <c r="AP88" s="169"/>
    </row>
    <row r="89" spans="2:42" x14ac:dyDescent="0.2">
      <c r="B89" s="100"/>
      <c r="D89" s="100"/>
      <c r="F89" s="100"/>
      <c r="H89" s="100"/>
      <c r="J89" s="100"/>
      <c r="L89" s="100"/>
      <c r="N89" s="100"/>
      <c r="P89" s="100"/>
      <c r="R89" s="100"/>
      <c r="T89" s="100"/>
      <c r="V89" s="100"/>
      <c r="X89" s="100"/>
      <c r="Z89" s="100"/>
      <c r="AB89" s="100"/>
      <c r="AD89" s="100"/>
      <c r="AF89" s="100"/>
      <c r="AH89" s="169"/>
      <c r="AI89" s="169"/>
      <c r="AK89" s="169"/>
      <c r="AL89" s="169"/>
      <c r="AN89" s="169"/>
      <c r="AP89" s="169"/>
    </row>
    <row r="90" spans="2:42" x14ac:dyDescent="0.2">
      <c r="B90" s="100"/>
      <c r="D90" s="100"/>
      <c r="F90" s="100"/>
      <c r="H90" s="100"/>
      <c r="J90" s="100"/>
      <c r="L90" s="100"/>
      <c r="N90" s="100"/>
      <c r="P90" s="100"/>
      <c r="R90" s="100"/>
      <c r="T90" s="100"/>
      <c r="V90" s="100"/>
      <c r="X90" s="100"/>
      <c r="Z90" s="100"/>
      <c r="AB90" s="100"/>
      <c r="AD90" s="100"/>
      <c r="AF90" s="100"/>
      <c r="AH90" s="169"/>
      <c r="AI90" s="169"/>
      <c r="AK90" s="169"/>
      <c r="AL90" s="169"/>
      <c r="AN90" s="169"/>
      <c r="AP90" s="169"/>
    </row>
    <row r="91" spans="2:42" x14ac:dyDescent="0.2">
      <c r="B91" s="100"/>
      <c r="D91" s="100"/>
      <c r="F91" s="100"/>
      <c r="H91" s="100"/>
      <c r="J91" s="100"/>
      <c r="L91" s="100"/>
      <c r="N91" s="100"/>
      <c r="P91" s="100"/>
      <c r="R91" s="100"/>
      <c r="T91" s="100"/>
      <c r="V91" s="100"/>
      <c r="X91" s="100"/>
      <c r="Z91" s="100"/>
      <c r="AB91" s="100"/>
      <c r="AD91" s="100"/>
      <c r="AF91" s="100"/>
      <c r="AH91" s="169"/>
      <c r="AI91" s="169"/>
      <c r="AK91" s="169"/>
      <c r="AL91" s="169"/>
      <c r="AN91" s="169"/>
      <c r="AP91" s="169"/>
    </row>
    <row r="92" spans="2:42" x14ac:dyDescent="0.2">
      <c r="B92" s="100"/>
      <c r="D92" s="100"/>
      <c r="F92" s="100"/>
      <c r="H92" s="100"/>
      <c r="J92" s="100"/>
      <c r="L92" s="100"/>
      <c r="N92" s="100"/>
      <c r="P92" s="100"/>
      <c r="R92" s="100"/>
      <c r="T92" s="100"/>
      <c r="V92" s="100"/>
      <c r="X92" s="100"/>
      <c r="Z92" s="100"/>
      <c r="AB92" s="100"/>
      <c r="AD92" s="100"/>
      <c r="AF92" s="100"/>
      <c r="AH92" s="169"/>
      <c r="AI92" s="169"/>
      <c r="AK92" s="169"/>
      <c r="AL92" s="169"/>
      <c r="AN92" s="169"/>
      <c r="AP92" s="169"/>
    </row>
    <row r="93" spans="2:42" x14ac:dyDescent="0.2">
      <c r="B93" s="100"/>
      <c r="D93" s="100"/>
      <c r="F93" s="100"/>
      <c r="H93" s="100"/>
      <c r="J93" s="100"/>
      <c r="L93" s="100"/>
      <c r="N93" s="100"/>
      <c r="P93" s="100"/>
      <c r="R93" s="100"/>
      <c r="T93" s="100"/>
      <c r="V93" s="100"/>
      <c r="X93" s="100"/>
      <c r="Z93" s="100"/>
      <c r="AB93" s="100"/>
      <c r="AD93" s="100"/>
      <c r="AF93" s="100"/>
      <c r="AH93" s="169"/>
      <c r="AI93" s="169"/>
      <c r="AK93" s="169"/>
      <c r="AL93" s="169"/>
      <c r="AN93" s="169"/>
      <c r="AP93" s="169"/>
    </row>
    <row r="94" spans="2:42" x14ac:dyDescent="0.2">
      <c r="B94" s="100"/>
      <c r="D94" s="100"/>
      <c r="F94" s="100"/>
      <c r="H94" s="100"/>
      <c r="J94" s="100"/>
      <c r="L94" s="100"/>
      <c r="N94" s="100"/>
      <c r="P94" s="100"/>
      <c r="R94" s="100"/>
      <c r="T94" s="100"/>
      <c r="V94" s="100"/>
      <c r="X94" s="100"/>
      <c r="Z94" s="100"/>
      <c r="AB94" s="100"/>
      <c r="AD94" s="100"/>
      <c r="AF94" s="100"/>
      <c r="AH94" s="169"/>
      <c r="AI94" s="169"/>
      <c r="AK94" s="169"/>
      <c r="AL94" s="169"/>
      <c r="AN94" s="169"/>
      <c r="AP94" s="169"/>
    </row>
    <row r="95" spans="2:42" x14ac:dyDescent="0.2">
      <c r="B95" s="100"/>
      <c r="D95" s="100"/>
      <c r="F95" s="100"/>
      <c r="H95" s="100"/>
      <c r="J95" s="100"/>
      <c r="L95" s="100"/>
      <c r="N95" s="100"/>
      <c r="P95" s="100"/>
      <c r="R95" s="100"/>
      <c r="T95" s="100"/>
      <c r="V95" s="100"/>
      <c r="X95" s="100"/>
      <c r="Z95" s="100"/>
      <c r="AB95" s="100"/>
      <c r="AD95" s="100"/>
      <c r="AF95" s="100"/>
      <c r="AH95" s="169"/>
      <c r="AI95" s="169"/>
      <c r="AK95" s="169"/>
      <c r="AL95" s="169"/>
      <c r="AN95" s="169"/>
      <c r="AP95" s="169"/>
    </row>
    <row r="96" spans="2:42" x14ac:dyDescent="0.2">
      <c r="B96" s="100"/>
      <c r="D96" s="100"/>
      <c r="F96" s="100"/>
      <c r="H96" s="100"/>
      <c r="J96" s="100"/>
      <c r="L96" s="100"/>
      <c r="N96" s="100"/>
      <c r="P96" s="100"/>
      <c r="R96" s="100"/>
      <c r="T96" s="100"/>
      <c r="V96" s="100"/>
      <c r="X96" s="100"/>
      <c r="Z96" s="100"/>
      <c r="AB96" s="100"/>
      <c r="AD96" s="100"/>
      <c r="AF96" s="100"/>
      <c r="AH96" s="169"/>
      <c r="AI96" s="169"/>
      <c r="AK96" s="169"/>
      <c r="AL96" s="169"/>
      <c r="AN96" s="169"/>
      <c r="AP96" s="169"/>
    </row>
    <row r="97" spans="1:42" x14ac:dyDescent="0.2">
      <c r="B97" s="100"/>
      <c r="D97" s="100"/>
      <c r="F97" s="100"/>
      <c r="H97" s="100"/>
      <c r="J97" s="100"/>
      <c r="L97" s="100"/>
      <c r="N97" s="100"/>
      <c r="P97" s="100"/>
      <c r="R97" s="100"/>
      <c r="T97" s="100"/>
      <c r="V97" s="100"/>
      <c r="X97" s="100"/>
      <c r="Z97" s="100"/>
      <c r="AB97" s="100"/>
      <c r="AD97" s="100"/>
      <c r="AF97" s="100"/>
      <c r="AH97" s="169"/>
      <c r="AI97" s="169"/>
      <c r="AK97" s="169"/>
      <c r="AL97" s="169"/>
      <c r="AN97" s="169"/>
      <c r="AP97" s="169"/>
    </row>
    <row r="98" spans="1:42" x14ac:dyDescent="0.2">
      <c r="B98" s="100"/>
      <c r="D98" s="100"/>
      <c r="F98" s="100"/>
      <c r="H98" s="100"/>
      <c r="J98" s="100"/>
      <c r="L98" s="100"/>
      <c r="N98" s="100"/>
      <c r="P98" s="100"/>
      <c r="R98" s="100"/>
      <c r="T98" s="100"/>
      <c r="V98" s="100"/>
      <c r="X98" s="100"/>
      <c r="Z98" s="100"/>
      <c r="AB98" s="100"/>
      <c r="AD98" s="100"/>
      <c r="AF98" s="100"/>
      <c r="AH98" s="169"/>
      <c r="AI98" s="169"/>
      <c r="AK98" s="169"/>
      <c r="AL98" s="169"/>
      <c r="AN98" s="169"/>
      <c r="AP98" s="169"/>
    </row>
    <row r="99" spans="1:42" x14ac:dyDescent="0.2">
      <c r="B99" s="100"/>
      <c r="D99" s="100"/>
      <c r="F99" s="100"/>
      <c r="H99" s="100"/>
      <c r="J99" s="100"/>
      <c r="L99" s="100"/>
      <c r="N99" s="100"/>
      <c r="P99" s="100"/>
      <c r="R99" s="100"/>
      <c r="T99" s="100"/>
      <c r="V99" s="100"/>
      <c r="X99" s="100"/>
      <c r="Z99" s="100"/>
      <c r="AB99" s="100"/>
      <c r="AD99" s="100"/>
      <c r="AF99" s="100"/>
      <c r="AH99" s="169"/>
      <c r="AI99" s="169"/>
      <c r="AK99" s="169"/>
      <c r="AL99" s="169"/>
      <c r="AN99" s="169"/>
      <c r="AP99" s="169"/>
    </row>
    <row r="100" spans="1:42" x14ac:dyDescent="0.2">
      <c r="B100" s="100"/>
      <c r="D100" s="100"/>
      <c r="F100" s="100"/>
      <c r="H100" s="100"/>
      <c r="J100" s="100"/>
      <c r="L100" s="100"/>
      <c r="N100" s="100"/>
      <c r="P100" s="100"/>
      <c r="R100" s="100"/>
      <c r="T100" s="100"/>
      <c r="V100" s="100"/>
      <c r="X100" s="100"/>
      <c r="Z100" s="100"/>
      <c r="AB100" s="100"/>
      <c r="AD100" s="100"/>
      <c r="AF100" s="100"/>
      <c r="AH100" s="169"/>
      <c r="AI100" s="169"/>
      <c r="AK100" s="169"/>
      <c r="AL100" s="169"/>
      <c r="AN100" s="169"/>
      <c r="AP100" s="169"/>
    </row>
    <row r="101" spans="1:42" x14ac:dyDescent="0.2">
      <c r="B101" s="100"/>
      <c r="D101" s="100"/>
      <c r="F101" s="100"/>
      <c r="H101" s="100"/>
      <c r="J101" s="100"/>
      <c r="L101" s="100"/>
      <c r="N101" s="100"/>
      <c r="P101" s="100"/>
      <c r="R101" s="100"/>
      <c r="T101" s="100"/>
      <c r="V101" s="100"/>
      <c r="X101" s="100"/>
      <c r="Z101" s="100"/>
      <c r="AB101" s="100"/>
      <c r="AD101" s="100"/>
      <c r="AF101" s="100"/>
      <c r="AH101" s="169"/>
      <c r="AI101" s="169"/>
      <c r="AK101" s="169"/>
      <c r="AL101" s="169"/>
      <c r="AN101" s="169"/>
      <c r="AP101" s="169"/>
    </row>
    <row r="102" spans="1:42" x14ac:dyDescent="0.2">
      <c r="B102" s="100"/>
      <c r="D102" s="100"/>
      <c r="F102" s="100"/>
      <c r="H102" s="100"/>
      <c r="J102" s="100"/>
      <c r="L102" s="100"/>
      <c r="N102" s="100"/>
      <c r="P102" s="100"/>
      <c r="R102" s="100"/>
      <c r="T102" s="100"/>
      <c r="V102" s="100"/>
      <c r="X102" s="100"/>
      <c r="Z102" s="100"/>
      <c r="AB102" s="100"/>
      <c r="AD102" s="100"/>
      <c r="AF102" s="100"/>
      <c r="AH102" s="169"/>
      <c r="AI102" s="169"/>
      <c r="AK102" s="169"/>
      <c r="AL102" s="169"/>
      <c r="AN102" s="169"/>
      <c r="AP102" s="169"/>
    </row>
    <row r="103" spans="1:42" x14ac:dyDescent="0.2">
      <c r="B103" s="100"/>
      <c r="D103" s="100"/>
      <c r="F103" s="100"/>
      <c r="H103" s="100"/>
      <c r="J103" s="100"/>
      <c r="L103" s="100"/>
      <c r="N103" s="100"/>
      <c r="P103" s="100"/>
      <c r="R103" s="100"/>
      <c r="T103" s="100"/>
      <c r="V103" s="100"/>
      <c r="X103" s="100"/>
      <c r="Z103" s="100"/>
      <c r="AB103" s="100"/>
      <c r="AD103" s="100"/>
      <c r="AF103" s="100"/>
      <c r="AH103" s="169"/>
      <c r="AI103" s="169"/>
      <c r="AK103" s="169"/>
      <c r="AL103" s="169"/>
      <c r="AN103" s="169"/>
      <c r="AP103" s="169"/>
    </row>
    <row r="104" spans="1:42" x14ac:dyDescent="0.2">
      <c r="B104" s="100"/>
      <c r="D104" s="100"/>
      <c r="F104" s="100"/>
      <c r="H104" s="100"/>
      <c r="J104" s="100"/>
      <c r="L104" s="100"/>
      <c r="N104" s="100"/>
      <c r="P104" s="100"/>
      <c r="R104" s="100"/>
      <c r="T104" s="100"/>
      <c r="V104" s="100"/>
      <c r="X104" s="100"/>
      <c r="Z104" s="100"/>
      <c r="AB104" s="100"/>
      <c r="AD104" s="100"/>
      <c r="AF104" s="100"/>
      <c r="AH104" s="169"/>
      <c r="AI104" s="169"/>
      <c r="AK104" s="169"/>
      <c r="AL104" s="169"/>
      <c r="AN104" s="169"/>
      <c r="AP104" s="169"/>
    </row>
    <row r="105" spans="1:42" x14ac:dyDescent="0.2">
      <c r="B105" s="100"/>
      <c r="D105" s="100"/>
      <c r="F105" s="100"/>
      <c r="H105" s="100"/>
      <c r="J105" s="100"/>
      <c r="L105" s="100"/>
      <c r="N105" s="100"/>
      <c r="P105" s="100"/>
      <c r="R105" s="100"/>
      <c r="T105" s="100"/>
      <c r="V105" s="100"/>
      <c r="X105" s="100"/>
      <c r="Z105" s="100"/>
      <c r="AB105" s="100"/>
      <c r="AD105" s="100"/>
      <c r="AF105" s="100"/>
      <c r="AH105" s="169"/>
      <c r="AI105" s="169"/>
      <c r="AK105" s="169"/>
      <c r="AL105" s="169"/>
      <c r="AN105" s="169"/>
      <c r="AP105" s="169"/>
    </row>
    <row r="106" spans="1:42" x14ac:dyDescent="0.2">
      <c r="B106" s="100"/>
      <c r="D106" s="100"/>
      <c r="F106" s="100"/>
      <c r="H106" s="100"/>
      <c r="J106" s="100"/>
      <c r="L106" s="100"/>
      <c r="N106" s="100"/>
      <c r="P106" s="100"/>
      <c r="R106" s="100"/>
      <c r="T106" s="100"/>
      <c r="V106" s="100"/>
      <c r="X106" s="100"/>
      <c r="Z106" s="100"/>
      <c r="AB106" s="100"/>
      <c r="AD106" s="100"/>
      <c r="AF106" s="100"/>
      <c r="AH106" s="169"/>
      <c r="AI106" s="169"/>
      <c r="AK106" s="169"/>
      <c r="AL106" s="169"/>
      <c r="AN106" s="169"/>
      <c r="AP106" s="169"/>
    </row>
    <row r="107" spans="1:42" x14ac:dyDescent="0.2">
      <c r="B107" s="100"/>
      <c r="D107" s="100"/>
      <c r="F107" s="100"/>
      <c r="H107" s="100"/>
      <c r="J107" s="100"/>
      <c r="L107" s="100"/>
      <c r="N107" s="100"/>
      <c r="P107" s="100"/>
      <c r="R107" s="100"/>
      <c r="T107" s="100"/>
      <c r="V107" s="100"/>
      <c r="X107" s="100"/>
      <c r="Z107" s="100"/>
      <c r="AB107" s="100"/>
      <c r="AD107" s="100"/>
      <c r="AF107" s="100"/>
      <c r="AH107" s="169"/>
      <c r="AI107" s="169"/>
      <c r="AK107" s="169"/>
      <c r="AL107" s="169"/>
      <c r="AN107" s="169"/>
      <c r="AP107" s="169"/>
    </row>
    <row r="108" spans="1:42" x14ac:dyDescent="0.2">
      <c r="B108" s="100"/>
      <c r="D108" s="100"/>
      <c r="F108" s="100"/>
      <c r="H108" s="100"/>
      <c r="J108" s="100"/>
      <c r="L108" s="100"/>
      <c r="N108" s="100"/>
      <c r="P108" s="100"/>
      <c r="R108" s="100"/>
      <c r="T108" s="100"/>
      <c r="V108" s="100"/>
      <c r="X108" s="100"/>
      <c r="Z108" s="100"/>
      <c r="AB108" s="100"/>
      <c r="AD108" s="100"/>
      <c r="AF108" s="100"/>
      <c r="AH108" s="169"/>
      <c r="AI108" s="169"/>
      <c r="AK108" s="169"/>
      <c r="AL108" s="169"/>
      <c r="AN108" s="169"/>
      <c r="AP108" s="169"/>
    </row>
    <row r="109" spans="1:42" x14ac:dyDescent="0.2">
      <c r="B109" s="100"/>
      <c r="D109" s="100"/>
      <c r="F109" s="100"/>
      <c r="H109" s="100"/>
      <c r="J109" s="100"/>
      <c r="L109" s="100"/>
      <c r="N109" s="100"/>
      <c r="P109" s="100"/>
      <c r="R109" s="100"/>
      <c r="T109" s="100"/>
      <c r="V109" s="100"/>
      <c r="X109" s="100"/>
      <c r="Z109" s="100"/>
      <c r="AB109" s="100"/>
      <c r="AD109" s="100"/>
      <c r="AF109" s="100"/>
      <c r="AH109" s="169"/>
      <c r="AI109" s="169"/>
      <c r="AK109" s="169"/>
      <c r="AL109" s="169"/>
      <c r="AN109" s="169"/>
      <c r="AP109" s="169"/>
    </row>
    <row r="110" spans="1:42" x14ac:dyDescent="0.2">
      <c r="A110" s="148"/>
      <c r="C110" s="101"/>
      <c r="D110" s="101"/>
      <c r="E110" s="102"/>
      <c r="F110" s="101"/>
      <c r="G110" s="102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2"/>
      <c r="Z110" s="101"/>
      <c r="AA110" s="148"/>
      <c r="AB110" s="101"/>
      <c r="AC110" s="101"/>
      <c r="AD110" s="101"/>
      <c r="AE110" s="101"/>
      <c r="AF110" s="101"/>
      <c r="AG110" s="101"/>
      <c r="AH110" s="170"/>
      <c r="AI110" s="148"/>
      <c r="AJ110" s="148"/>
      <c r="AK110" s="148"/>
      <c r="AL110" s="148"/>
      <c r="AM110" s="171"/>
      <c r="AN110" s="148"/>
      <c r="AO110" s="148"/>
      <c r="AP110" s="148"/>
    </row>
    <row r="111" spans="1:42" x14ac:dyDescent="0.2">
      <c r="A111" s="148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48"/>
      <c r="AB111" s="101"/>
      <c r="AC111" s="101"/>
      <c r="AD111" s="101"/>
      <c r="AE111" s="101"/>
      <c r="AF111" s="101"/>
      <c r="AG111" s="101"/>
      <c r="AH111" s="172"/>
      <c r="AI111" s="148"/>
      <c r="AJ111" s="148"/>
      <c r="AK111" s="148"/>
      <c r="AL111" s="148"/>
      <c r="AM111" s="148"/>
      <c r="AN111" s="148"/>
      <c r="AO111" s="148"/>
      <c r="AP111" s="148"/>
    </row>
    <row r="112" spans="1:42" x14ac:dyDescent="0.2">
      <c r="A112" s="148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48"/>
      <c r="AB112" s="101"/>
      <c r="AC112" s="101"/>
      <c r="AD112" s="101"/>
      <c r="AE112" s="101"/>
      <c r="AF112" s="101"/>
      <c r="AG112" s="101"/>
      <c r="AH112" s="148"/>
      <c r="AI112" s="148"/>
      <c r="AJ112" s="148"/>
      <c r="AK112" s="148"/>
      <c r="AL112" s="148"/>
      <c r="AM112" s="148"/>
      <c r="AN112" s="148"/>
      <c r="AO112" s="148"/>
      <c r="AP112" s="148"/>
    </row>
    <row r="113" spans="1:42" x14ac:dyDescent="0.2">
      <c r="A113" s="148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48"/>
      <c r="AB113" s="101"/>
      <c r="AC113" s="101"/>
      <c r="AD113" s="101"/>
      <c r="AE113" s="101"/>
      <c r="AF113" s="101"/>
      <c r="AG113" s="101"/>
      <c r="AH113" s="148"/>
      <c r="AI113" s="148"/>
      <c r="AJ113" s="148"/>
      <c r="AK113" s="148"/>
      <c r="AL113" s="148"/>
      <c r="AM113" s="148"/>
      <c r="AN113" s="148"/>
      <c r="AO113" s="148"/>
      <c r="AP113" s="148"/>
    </row>
    <row r="114" spans="1:42" x14ac:dyDescent="0.2">
      <c r="A114" s="148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48"/>
      <c r="AB114" s="101"/>
      <c r="AC114" s="101"/>
      <c r="AD114" s="101"/>
      <c r="AE114" s="101"/>
      <c r="AF114" s="101"/>
      <c r="AG114" s="101"/>
      <c r="AH114" s="148"/>
      <c r="AI114" s="148"/>
      <c r="AJ114" s="148"/>
      <c r="AK114" s="148"/>
      <c r="AL114" s="148"/>
      <c r="AM114" s="148"/>
      <c r="AN114" s="148"/>
      <c r="AO114" s="148"/>
      <c r="AP114" s="148"/>
    </row>
    <row r="115" spans="1:42" x14ac:dyDescent="0.2">
      <c r="A115" s="148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48"/>
      <c r="AB115" s="101"/>
      <c r="AC115" s="101"/>
      <c r="AD115" s="101"/>
      <c r="AE115" s="101"/>
      <c r="AF115" s="101"/>
      <c r="AG115" s="101"/>
      <c r="AH115" s="148"/>
      <c r="AI115" s="148"/>
      <c r="AJ115" s="148"/>
      <c r="AK115" s="148"/>
      <c r="AL115" s="148"/>
      <c r="AM115" s="148"/>
      <c r="AN115" s="148"/>
      <c r="AO115" s="148"/>
      <c r="AP115" s="148"/>
    </row>
    <row r="116" spans="1:42" x14ac:dyDescent="0.2">
      <c r="A116" s="148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48"/>
      <c r="AB116" s="101"/>
      <c r="AC116" s="101"/>
      <c r="AD116" s="101"/>
      <c r="AE116" s="101"/>
      <c r="AF116" s="101"/>
      <c r="AG116" s="101"/>
      <c r="AH116" s="148"/>
      <c r="AI116" s="148"/>
      <c r="AJ116" s="148"/>
      <c r="AK116" s="148"/>
      <c r="AL116" s="148"/>
      <c r="AM116" s="148"/>
      <c r="AN116" s="148"/>
      <c r="AO116" s="148"/>
      <c r="AP116" s="148"/>
    </row>
    <row r="117" spans="1:42" x14ac:dyDescent="0.2">
      <c r="A117" s="148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48"/>
      <c r="AB117" s="101"/>
      <c r="AC117" s="101"/>
      <c r="AD117" s="101"/>
      <c r="AE117" s="101"/>
      <c r="AF117" s="101"/>
      <c r="AG117" s="101"/>
      <c r="AH117" s="148"/>
      <c r="AI117" s="148"/>
      <c r="AJ117" s="148"/>
      <c r="AK117" s="148"/>
      <c r="AL117" s="148"/>
      <c r="AM117" s="148"/>
      <c r="AN117" s="148"/>
      <c r="AO117" s="148"/>
      <c r="AP117" s="148"/>
    </row>
    <row r="118" spans="1:42" x14ac:dyDescent="0.2">
      <c r="A118" s="148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48"/>
      <c r="AB118" s="101"/>
      <c r="AC118" s="101"/>
      <c r="AD118" s="101"/>
      <c r="AE118" s="101"/>
      <c r="AF118" s="101"/>
      <c r="AG118" s="101"/>
      <c r="AH118" s="148"/>
      <c r="AI118" s="148"/>
      <c r="AJ118" s="148"/>
      <c r="AK118" s="148"/>
      <c r="AL118" s="148"/>
      <c r="AM118" s="148"/>
      <c r="AN118" s="148"/>
      <c r="AO118" s="148"/>
      <c r="AP118" s="148"/>
    </row>
    <row r="119" spans="1:42" x14ac:dyDescent="0.2">
      <c r="A119" s="148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48"/>
      <c r="AB119" s="101"/>
      <c r="AC119" s="101"/>
      <c r="AD119" s="101"/>
      <c r="AE119" s="101"/>
      <c r="AF119" s="101"/>
      <c r="AG119" s="101"/>
      <c r="AH119" s="148"/>
      <c r="AI119" s="148"/>
      <c r="AJ119" s="148"/>
      <c r="AK119" s="148"/>
      <c r="AL119" s="148"/>
      <c r="AM119" s="148"/>
      <c r="AN119" s="148"/>
      <c r="AO119" s="148"/>
      <c r="AP119" s="148"/>
    </row>
    <row r="120" spans="1:42" x14ac:dyDescent="0.2">
      <c r="A120" s="148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48"/>
      <c r="AB120" s="101"/>
      <c r="AC120" s="101"/>
      <c r="AD120" s="101"/>
      <c r="AE120" s="101"/>
      <c r="AF120" s="101"/>
      <c r="AG120" s="101"/>
      <c r="AH120" s="148"/>
      <c r="AI120" s="148"/>
      <c r="AJ120" s="148"/>
      <c r="AK120" s="148"/>
      <c r="AL120" s="148"/>
      <c r="AM120" s="148"/>
      <c r="AN120" s="148"/>
      <c r="AO120" s="148"/>
      <c r="AP120" s="148"/>
    </row>
    <row r="121" spans="1:42" x14ac:dyDescent="0.2">
      <c r="A121" s="148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48"/>
      <c r="AB121" s="101"/>
      <c r="AC121" s="101"/>
      <c r="AD121" s="101"/>
      <c r="AE121" s="101"/>
      <c r="AF121" s="101"/>
      <c r="AG121" s="101"/>
      <c r="AH121" s="148"/>
      <c r="AI121" s="148"/>
      <c r="AJ121" s="148"/>
      <c r="AK121" s="148"/>
      <c r="AL121" s="148"/>
      <c r="AM121" s="148"/>
      <c r="AN121" s="148"/>
      <c r="AO121" s="148"/>
      <c r="AP121" s="148"/>
    </row>
    <row r="122" spans="1:42" x14ac:dyDescent="0.2">
      <c r="A122" s="148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48"/>
      <c r="AB122" s="101"/>
      <c r="AC122" s="101"/>
      <c r="AD122" s="101"/>
      <c r="AE122" s="101"/>
      <c r="AF122" s="101"/>
      <c r="AG122" s="101"/>
      <c r="AH122" s="148"/>
      <c r="AI122" s="148"/>
      <c r="AJ122" s="148"/>
      <c r="AK122" s="148"/>
      <c r="AL122" s="148"/>
      <c r="AM122" s="148"/>
      <c r="AN122" s="148"/>
      <c r="AO122" s="148"/>
      <c r="AP122" s="148"/>
    </row>
    <row r="123" spans="1:42" x14ac:dyDescent="0.2">
      <c r="A123" s="148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48"/>
      <c r="AB123" s="101"/>
      <c r="AC123" s="101"/>
      <c r="AD123" s="101"/>
      <c r="AE123" s="101"/>
      <c r="AF123" s="101"/>
      <c r="AG123" s="101"/>
      <c r="AH123" s="148"/>
      <c r="AI123" s="148"/>
      <c r="AJ123" s="148"/>
      <c r="AK123" s="148"/>
      <c r="AL123" s="148"/>
      <c r="AM123" s="148"/>
      <c r="AN123" s="148"/>
      <c r="AO123" s="148"/>
      <c r="AP123" s="148"/>
    </row>
  </sheetData>
  <mergeCells count="16">
    <mergeCell ref="AL3:AQ3"/>
    <mergeCell ref="B3:C3"/>
    <mergeCell ref="D3:I3"/>
    <mergeCell ref="J3:K3"/>
    <mergeCell ref="L3:Q3"/>
    <mergeCell ref="R3:S3"/>
    <mergeCell ref="T3:Y3"/>
    <mergeCell ref="Z3:AA3"/>
    <mergeCell ref="AB3:AG3"/>
    <mergeCell ref="AI3:AK3"/>
    <mergeCell ref="B1:AN1"/>
    <mergeCell ref="B2:I2"/>
    <mergeCell ref="J2:Q2"/>
    <mergeCell ref="R2:Y2"/>
    <mergeCell ref="Z2:AG2"/>
    <mergeCell ref="AI2:AQ2"/>
  </mergeCells>
  <pageMargins left="0.25" right="0.25" top="0.75" bottom="0.75" header="0.3" footer="0.3"/>
  <pageSetup scale="41" fitToWidth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inversion</vt:lpstr>
      <vt:lpstr>sectores</vt:lpstr>
      <vt:lpstr>inversion!Títulos_a_imprimir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rgonzalez</dc:creator>
  <cp:lastModifiedBy>OSWALDO YESID MEDINA ATUESTA</cp:lastModifiedBy>
  <cp:lastPrinted>2016-01-20T13:51:56Z</cp:lastPrinted>
  <dcterms:created xsi:type="dcterms:W3CDTF">2011-11-02T20:23:05Z</dcterms:created>
  <dcterms:modified xsi:type="dcterms:W3CDTF">2016-02-25T19:30:09Z</dcterms:modified>
</cp:coreProperties>
</file>